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455" yWindow="60" windowWidth="19320" windowHeight="11415" activeTab="1"/>
  </bookViews>
  <sheets>
    <sheet name="Creating a Quote" sheetId="5" r:id="rId1"/>
    <sheet name="Configure Products" sheetId="1" r:id="rId2"/>
    <sheet name="Quotation" sheetId="3" r:id="rId3"/>
    <sheet name="Skews" sheetId="4" r:id="rId4"/>
    <sheet name="ArrayFire US List Prices" sheetId="2" r:id="rId5"/>
  </sheets>
  <definedNames>
    <definedName name="_xlnm.Print_Area" localSheetId="4">'ArrayFire US List Prices'!$A$1:$F$23</definedName>
  </definedNames>
  <calcPr calcId="125725"/>
</workbook>
</file>

<file path=xl/calcChain.xml><?xml version="1.0" encoding="utf-8"?>
<calcChain xmlns="http://schemas.openxmlformats.org/spreadsheetml/2006/main">
  <c r="B25" i="3"/>
  <c r="B24"/>
  <c r="D11" i="1" l="1"/>
  <c r="C15" i="4"/>
  <c r="D16"/>
  <c r="C16"/>
  <c r="D15"/>
  <c r="D14"/>
  <c r="C14"/>
  <c r="D30"/>
  <c r="C30"/>
  <c r="C29"/>
  <c r="D29"/>
  <c r="D28"/>
  <c r="C28"/>
  <c r="D25"/>
  <c r="D26"/>
  <c r="D11"/>
  <c r="D10"/>
  <c r="D9"/>
  <c r="B19" i="3"/>
  <c r="H25"/>
  <c r="G25"/>
  <c r="G24"/>
  <c r="D25"/>
  <c r="G11" i="1"/>
  <c r="D13"/>
  <c r="H13"/>
  <c r="G13"/>
  <c r="F13"/>
  <c r="H11"/>
  <c r="D27" i="4" l="1"/>
  <c r="B29" i="3" l="1"/>
  <c r="B28"/>
  <c r="B23"/>
  <c r="D24" l="1"/>
  <c r="D23"/>
  <c r="G23"/>
  <c r="H9" l="1"/>
  <c r="H6"/>
  <c r="H5"/>
  <c r="H12" i="1"/>
  <c r="H14" s="1"/>
  <c r="H18" s="1"/>
  <c r="G12"/>
  <c r="F12"/>
  <c r="H24" i="3" s="1"/>
  <c r="F11" i="1"/>
  <c r="F14" l="1"/>
  <c r="H23" i="3"/>
  <c r="G14" i="1"/>
  <c r="G18" s="1"/>
  <c r="F18" l="1"/>
  <c r="H29" i="3" s="1"/>
  <c r="H17" i="1"/>
  <c r="G17"/>
  <c r="D12"/>
  <c r="D14" s="1"/>
  <c r="F17" l="1"/>
  <c r="H28" i="3" s="1"/>
  <c r="H19" i="1"/>
  <c r="G19"/>
  <c r="D18"/>
  <c r="H31" i="3" l="1"/>
  <c r="F19" i="1"/>
  <c r="D17"/>
  <c r="D19" l="1"/>
</calcChain>
</file>

<file path=xl/comments1.xml><?xml version="1.0" encoding="utf-8"?>
<comments xmlns="http://schemas.openxmlformats.org/spreadsheetml/2006/main">
  <authors>
    <author>Rosario</author>
    <author>dgibson</author>
    <author>Bill's Laptop</author>
  </authors>
  <commentList>
    <comment ref="F1" authorId="0">
      <text>
        <r>
          <rPr>
            <b/>
            <sz val="8"/>
            <color indexed="81"/>
            <rFont val="Tahoma"/>
            <family val="2"/>
          </rPr>
          <t xml:space="preserve">
This flag selects which of the three pricing schedules below is reflected in the FORMAL QUOTE tab as follows:
0 - COMMERCIAL/GOVERNMENT-RESEARCH
2 - ACADEMIC</t>
        </r>
      </text>
    </comment>
    <comment ref="C9" authorId="1">
      <text>
        <r>
          <rPr>
            <sz val="8"/>
            <color indexed="81"/>
            <rFont val="Tahoma"/>
            <family val="2"/>
          </rPr>
          <t>Enter the quantity for each product desired</t>
        </r>
      </text>
    </comment>
    <comment ref="A17" authorId="2">
      <text>
        <r>
          <rPr>
            <sz val="9"/>
            <color indexed="81"/>
            <rFont val="Tahoma"/>
            <family val="2"/>
          </rPr>
          <t>Phone Support is NOT included in the License</t>
        </r>
      </text>
    </comment>
    <comment ref="C17" authorId="1">
      <text>
        <r>
          <rPr>
            <b/>
            <sz val="8"/>
            <color indexed="81"/>
            <rFont val="Tahoma"/>
            <family val="2"/>
          </rPr>
          <t>dgibson:</t>
        </r>
        <r>
          <rPr>
            <sz val="8"/>
            <color indexed="81"/>
            <rFont val="Tahoma"/>
            <family val="2"/>
          </rPr>
          <t xml:space="preserve">
If you desire Phone support enter "1" here, this is for 1 year of support</t>
        </r>
      </text>
    </comment>
    <comment ref="C18" authorId="1">
      <text>
        <r>
          <rPr>
            <b/>
            <sz val="8"/>
            <color indexed="81"/>
            <rFont val="Tahoma"/>
            <family val="2"/>
          </rPr>
          <t>dgibson:</t>
        </r>
        <r>
          <rPr>
            <sz val="8"/>
            <color indexed="81"/>
            <rFont val="Tahoma"/>
            <family val="2"/>
          </rPr>
          <t xml:space="preserve">
Standard license is for designated computers.  For floating/concurrent licenses enter a "1" here</t>
        </r>
      </text>
    </comment>
  </commentList>
</comments>
</file>

<file path=xl/sharedStrings.xml><?xml version="1.0" encoding="utf-8"?>
<sst xmlns="http://schemas.openxmlformats.org/spreadsheetml/2006/main" count="183" uniqueCount="135">
  <si>
    <t>Description</t>
  </si>
  <si>
    <t>US List Price</t>
  </si>
  <si>
    <t>Base License</t>
  </si>
  <si>
    <t>Quantity</t>
  </si>
  <si>
    <t>1=Yes</t>
  </si>
  <si>
    <t>Uplift</t>
  </si>
  <si>
    <t>Telephone Support</t>
  </si>
  <si>
    <t>Concurrent License</t>
  </si>
  <si>
    <t>End User Purchase Price</t>
  </si>
  <si>
    <t>Product Name</t>
  </si>
  <si>
    <t>Part Number</t>
  </si>
  <si>
    <t>Designated Computer Licenses</t>
  </si>
  <si>
    <t>Phone Support</t>
  </si>
  <si>
    <t>1 year of phone support - 20% of license fees</t>
  </si>
  <si>
    <t>NOTE:</t>
  </si>
  <si>
    <t>Discount Schedule</t>
  </si>
  <si>
    <t>Discounts</t>
  </si>
  <si>
    <t>Academic</t>
  </si>
  <si>
    <t>Government</t>
  </si>
  <si>
    <t>Individual Products</t>
  </si>
  <si>
    <t>SUB-TOTAL</t>
  </si>
  <si>
    <t>List Price Total</t>
  </si>
  <si>
    <t>Quotation</t>
  </si>
  <si>
    <t>Quotation #</t>
  </si>
  <si>
    <t>Customer ID</t>
  </si>
  <si>
    <t>Bill To:</t>
  </si>
  <si>
    <t>Prepared by:</t>
  </si>
  <si>
    <t>Street Address</t>
  </si>
  <si>
    <t>Comments or special instructions:</t>
  </si>
  <si>
    <t>AMOUNT</t>
  </si>
  <si>
    <t>75 5th St NW STE 204</t>
  </si>
  <si>
    <t>Atlanta, GA 30308</t>
  </si>
  <si>
    <t>Phone:  (800) 570-1941</t>
  </si>
  <si>
    <t>Date</t>
  </si>
  <si>
    <t>Quote Valid Until:</t>
  </si>
  <si>
    <t>Firstname</t>
  </si>
  <si>
    <t>Lastname</t>
  </si>
  <si>
    <t xml:space="preserve">City, State/Province </t>
  </si>
  <si>
    <t>Postal Code</t>
  </si>
  <si>
    <t>Country</t>
  </si>
  <si>
    <t>All pricing in US Dollars</t>
  </si>
  <si>
    <t>List Price</t>
  </si>
  <si>
    <t>EDU Price</t>
  </si>
  <si>
    <t>Phone Support Upgrade</t>
  </si>
  <si>
    <t>Concurrent Network License</t>
  </si>
  <si>
    <t>Price per key</t>
  </si>
  <si>
    <t xml:space="preserve">Additional Information Training and Consulting Services </t>
  </si>
  <si>
    <t>Enterprise Training - Custom - WebEx</t>
  </si>
  <si>
    <t>Application consulting    Does not include travel and expenses</t>
  </si>
  <si>
    <t>One business day of consulting   Does not include travel and expenses</t>
  </si>
  <si>
    <t>One business week of consulting    Does not include travel and expenses</t>
  </si>
  <si>
    <t>Product Number</t>
  </si>
  <si>
    <t>Base, Bundles and Add-on Products</t>
  </si>
  <si>
    <t>Services, Support and Concurrency Options</t>
  </si>
  <si>
    <t>TOTAL PURCHASE</t>
  </si>
  <si>
    <t>Go to the "Configure Products" tab - lower bottom of the worksheet</t>
  </si>
  <si>
    <t>Print these instructions in order to get step by step instructions</t>
  </si>
  <si>
    <r>
      <t>In "Configure Products"  -</t>
    </r>
    <r>
      <rPr>
        <sz val="16"/>
        <color rgb="FFFFC000"/>
        <rFont val="Calibri"/>
        <family val="2"/>
        <scheme val="minor"/>
      </rPr>
      <t xml:space="preserve"> orange</t>
    </r>
    <r>
      <rPr>
        <sz val="11"/>
        <color theme="1"/>
        <rFont val="Calibri"/>
        <family val="2"/>
        <scheme val="minor"/>
      </rPr>
      <t xml:space="preserve"> cells are places to input data</t>
    </r>
  </si>
  <si>
    <t>Input the Customer Type to determine Discounts in Cell F1</t>
  </si>
  <si>
    <t>For Telephone Support enter "1" in the appropriate cell</t>
  </si>
  <si>
    <t>Pricing is calculated based on the overall license dollars</t>
  </si>
  <si>
    <t>For concurrent network license enter "1" in the appropriate cell</t>
  </si>
  <si>
    <t>Now select the "Quotation" tab to preview the Quote</t>
  </si>
  <si>
    <t xml:space="preserve">     - Print the Quote is printing or faxing is the goal</t>
  </si>
  <si>
    <t>To send a quote via email follow these steps:</t>
  </si>
  <si>
    <t xml:space="preserve">     - On the Quotation Tab, Right click the tab at the bottom of the worksheet</t>
  </si>
  <si>
    <t xml:space="preserve">     - Select "Move or Copy" from the pop-up menu</t>
  </si>
  <si>
    <t xml:space="preserve">     - In the pop up Move or Copy window</t>
  </si>
  <si>
    <t xml:space="preserve">          - Click on "Quotation"</t>
  </si>
  <si>
    <t xml:space="preserve">          - Check the box on the lower left call "Create a Copy"</t>
  </si>
  <si>
    <t xml:space="preserve">         -  In the upper drop down menu of the window - select "new book"</t>
  </si>
  <si>
    <t xml:space="preserve">         - Click "Ok"</t>
  </si>
  <si>
    <t xml:space="preserve">         - You will now have a New XLS named Book1 on your screen</t>
  </si>
  <si>
    <t xml:space="preserve">        - Rename the file to your customer name or other naming schemes</t>
  </si>
  <si>
    <t xml:space="preserve">         - Save the file to pdf and/or print</t>
  </si>
  <si>
    <t xml:space="preserve">        - Enter customer name, address, phone and other specific data</t>
  </si>
  <si>
    <t>1-Yr</t>
  </si>
  <si>
    <t>Developer Licenses</t>
  </si>
  <si>
    <t>Deployment Licenses</t>
  </si>
  <si>
    <t>Requires custom pricing from AccelerEyes.  Contact sales@accelereyes.com to request a quote.</t>
  </si>
  <si>
    <t>Support and Services</t>
  </si>
  <si>
    <t>Perpetual vs. Subscription</t>
  </si>
  <si>
    <t>Licenses sold as 1-year subscriptions that include updates. At the end of the year, customers may either renew the subscription or continue using libJacket without future updates.  License agreement is here:  http://accelereyes.com/eula_libjacket</t>
  </si>
  <si>
    <t>Standard</t>
  </si>
  <si>
    <t>Prepare a Quotation for LibJacket Products</t>
  </si>
  <si>
    <t>Select "Customer Type" - Commercial,Govt / Academic(0/2)</t>
  </si>
  <si>
    <t>0 - Commercial/Indvidual, Government/Research, 2 - Academic</t>
  </si>
  <si>
    <t>AF-PRO-02GPU-PER</t>
  </si>
  <si>
    <t>AF-PRO-04GPU-PER</t>
  </si>
  <si>
    <t>AF-PRO-08GPU-PER</t>
  </si>
  <si>
    <t>ArrayFire Price List</t>
  </si>
  <si>
    <t>All HPC quotes need to be quoted  by Sales for Final Configuration</t>
  </si>
  <si>
    <t>ArrayFire Pro 2 GPU</t>
  </si>
  <si>
    <t>ArrayFire Pro 4 GPU</t>
  </si>
  <si>
    <t>ArrayFire Pro 8 GPU</t>
  </si>
  <si>
    <t>Support for 2 GPUs in a designated computer. Includes additional linear algebra and sparse functions. Provides a 1-year subscription to updates.  All licenses are subject to the EULA found at http://www.accelereyes.com/doc/EULA.pdf</t>
  </si>
  <si>
    <t>Support for 8 GPUs in a designated computer. Includes additional linear algebra and sparse functions. Provides a 1-year subscription to updates.  All licenses are subject to the EULA found at http://www.accelereyes.com/doc/EULA.pdf</t>
  </si>
  <si>
    <t>Support for 4 GPUs in a designated computer. Includes additional linear algebra and sparse functions. Provides a 1-year subscription to updates.  All licenses are subject to the EULA found at http://www.accelereyes.com/doc/EULA.pdf</t>
  </si>
  <si>
    <t>AF-PRO-02GPU-CN</t>
  </si>
  <si>
    <t>AF-PRO-04GPU-CN</t>
  </si>
  <si>
    <t>AF-PRO-08GPU-CN</t>
  </si>
  <si>
    <t xml:space="preserve"> ArrayFire US List Price</t>
  </si>
  <si>
    <t xml:space="preserve">Concurrent Network License of ArrayFire.  You can make ArrayFire available to anyone with access to your network via ArrayFire’s FLEXNET license manager. Concurrent keys are used to control access. Users check out a key when they use ArrayFire functions. When all the keys for a particular product are checked out, the license manager denies further requests. You can install ArrayFire on unlimited machines with unlimited users. Use is only limited by the number of concurrent keys. All concurrent network base licenses are a 1 Year Subscription and Licenses include: the Graphics Library support for 4 GPUs in a system. Includes additional linear algebra and sparse functions. Provides a 1-year subscription to updates., and basic support on the AccelerEyes forums. All licenses are subject to the EULA found at http://www.accelereyes.com/doc/EULA.pdf </t>
  </si>
  <si>
    <t xml:space="preserve">Concurrent Network License of ArrayFire.  You can make ArrayFire available to anyone with access to your network via ArrayFire’s FLEXNET license manager. Concurrent keys are used to control access. Users check out a key when they use ArrayFire functions. When all the keys for a particular product are checked out, the license manager denies further requests. You can install ArrayFire on unlimited machines with unlimited users. Use is only limited by the number of concurrent keys. All concurrent network base licenses are a 1 Year Subscription and Licenses include: the Graphics Library support for 2 GPUs in a system. Includes additional linear algebra and sparse functions. Provides a 1-year subscription to updates., and basic support on the AccelerEyes forums. All licenses are subject to the EULA found at http://www.accelereyes.com/doc/EULA.pdf </t>
  </si>
  <si>
    <t xml:space="preserve">Concurrent Network License of ArrayFire.  You can make ArrayFire available to anyone with access to your network via ArrayFire’s FLEXNET license manager. Concurrent keys are used to control access. Users check out a key when they use ArrayFire functions. When all the keys for a particular product are checked out, the license manager denies further requests. You can install ArrayFire on unlimited machines with unlimited users. Use is only limited by the number of concurrent keys. All concurrent network base licenses are a 1 Year Subscription and Licenses include: the Graphics Library support for 8 GPUs in a system. Includes additional linear algebra and sparse functions. Provides a 1-year subscription to updates., and basic support on the AccelerEyes forums. All licenses are subject to the EULA found at http://www.accelereyes.com/doc/EULA.pdf </t>
  </si>
  <si>
    <t>AF-CN02G-PHONE</t>
  </si>
  <si>
    <t>AF-ENTTRAIN-WEB</t>
  </si>
  <si>
    <t>AF-CONSULT-ASSESS</t>
  </si>
  <si>
    <t>AF-CONSULT-1D</t>
  </si>
  <si>
    <t>AF-CONSULT-1W</t>
  </si>
  <si>
    <t>AF-CN04G-PHONE</t>
  </si>
  <si>
    <t>AF-CN08G-PHONE</t>
  </si>
  <si>
    <t>1-year phone support for a AF-PRO-02GPU-CN license</t>
  </si>
  <si>
    <t>1-year phone support for a AF-PRO-04GPU-CN license</t>
  </si>
  <si>
    <t>1-year phone support for a AF-PRO-08GPU-CN license</t>
  </si>
  <si>
    <t>Last updated 1/20/2012</t>
  </si>
  <si>
    <t>AF-PRO-02GPU-PHONE</t>
  </si>
  <si>
    <t>AF-PRO-08GPU-PHONE</t>
  </si>
  <si>
    <t>AF-PRO-04GPU-PHONE</t>
  </si>
  <si>
    <t>1-year phone support for a AF-PRO-02GPU-PER license</t>
  </si>
  <si>
    <t>1-year phone support for a AF-PRO-04GPU-PER license</t>
  </si>
  <si>
    <t>1-year phone support for a AF-PRO-08GPU-PER license</t>
  </si>
  <si>
    <t>2 GPU Support</t>
  </si>
  <si>
    <t>4 GPU Support</t>
  </si>
  <si>
    <t>8 GPU Support</t>
  </si>
  <si>
    <t>ArrayFireF Pro 2 GPU Support</t>
  </si>
  <si>
    <t>ArrayFireF Pro 4 GPU Support</t>
  </si>
  <si>
    <t>ArrayFireF Pro 8 GPU Support</t>
  </si>
  <si>
    <t>Starting in cell C11, you will enter the quantity of each product to quote</t>
  </si>
  <si>
    <t>Support for 2 GPUs in a Concurrent Network License. Includes additional linear algebra and sparse functions. Provides a 1-year subscription to updates.</t>
  </si>
  <si>
    <t>Support for 4 GPUs in a Concurrent Network License. Includes additional linear algebra and sparse functions. Provides a 1-year subscription to updates.</t>
  </si>
  <si>
    <t>Support for 8 GPUs in a Concurrent Network License. Includes additional linear algebra and sparse functions. Provides a 1-year subscription to updates.</t>
  </si>
  <si>
    <t>Support for 2 GPUs in a Designated Computer. Includes additional linear algebra and sparse functions. Provides a 1-year subscription to updates.</t>
  </si>
  <si>
    <t>Support for 4 GPUs in a Designated Computer. Includes additional linear algebra and sparse functions. Provides a 1-year subscription to updates.</t>
  </si>
  <si>
    <t>Support for 8 GPUs in a Designated Computer. Includes additional linear algebra and sparse functions. Provides a 1-year subscription to updates.</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</si>
</sst>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quot;$&quot;#,##0"/>
    <numFmt numFmtId="165" formatCode="&quot;$&quot;#,##0.00"/>
    <numFmt numFmtId="166" formatCode="[$-409]mmmm\ d\,\ yyyy;@"/>
  </numFmts>
  <fonts count="44">
    <font>
      <sz val="11"/>
      <color theme="1"/>
      <name val="Calibri"/>
      <family val="2"/>
      <scheme val="minor"/>
    </font>
    <font>
      <b/>
      <sz val="11"/>
      <color theme="1"/>
      <name val="Calibri"/>
      <family val="2"/>
      <scheme val="minor"/>
    </font>
    <font>
      <b/>
      <sz val="11"/>
      <color theme="1"/>
      <name val="Calibri"/>
      <family val="2"/>
    </font>
    <font>
      <sz val="8"/>
      <color theme="1"/>
      <name val="Calibri"/>
      <family val="2"/>
      <scheme val="minor"/>
    </font>
    <font>
      <sz val="11"/>
      <color rgb="FF000000"/>
      <name val="Calibri"/>
      <family val="2"/>
    </font>
    <font>
      <b/>
      <sz val="14"/>
      <color theme="1"/>
      <name val="Calibri"/>
      <family val="2"/>
      <scheme val="minor"/>
    </font>
    <font>
      <b/>
      <sz val="12"/>
      <color theme="1"/>
      <name val="Calibri"/>
      <family val="2"/>
      <scheme val="minor"/>
    </font>
    <font>
      <sz val="8"/>
      <color indexed="81"/>
      <name val="Tahoma"/>
      <family val="2"/>
    </font>
    <font>
      <b/>
      <sz val="8"/>
      <color indexed="81"/>
      <name val="Tahoma"/>
      <family val="2"/>
    </font>
    <font>
      <sz val="10"/>
      <name val="Arial"/>
      <family val="2"/>
    </font>
    <font>
      <sz val="9"/>
      <color theme="1"/>
      <name val="Calibri"/>
      <family val="2"/>
      <scheme val="minor"/>
    </font>
    <font>
      <b/>
      <sz val="11"/>
      <color theme="0"/>
      <name val="Calibri"/>
      <family val="2"/>
      <scheme val="minor"/>
    </font>
    <font>
      <sz val="10"/>
      <color theme="1"/>
      <name val="Calibri"/>
      <family val="2"/>
      <scheme val="minor"/>
    </font>
    <font>
      <b/>
      <sz val="16"/>
      <color theme="1"/>
      <name val="Calibri"/>
      <family val="2"/>
      <scheme val="minor"/>
    </font>
    <font>
      <sz val="11"/>
      <color theme="1"/>
      <name val="Calibri"/>
      <family val="2"/>
      <scheme val="minor"/>
    </font>
    <font>
      <b/>
      <sz val="14"/>
      <name val="Arial"/>
      <family val="2"/>
    </font>
    <font>
      <b/>
      <sz val="10"/>
      <color theme="1"/>
      <name val="Arial"/>
      <family val="2"/>
    </font>
    <font>
      <b/>
      <sz val="10"/>
      <name val="Arial"/>
      <family val="2"/>
    </font>
    <font>
      <i/>
      <sz val="10"/>
      <name val="Arial"/>
      <family val="2"/>
    </font>
    <font>
      <b/>
      <sz val="10"/>
      <color indexed="9"/>
      <name val="Arial"/>
      <family val="2"/>
    </font>
    <font>
      <b/>
      <sz val="22"/>
      <color theme="1"/>
      <name val="Calibri"/>
      <family val="2"/>
      <scheme val="minor"/>
    </font>
    <font>
      <sz val="11"/>
      <name val="Arial"/>
      <family val="2"/>
    </font>
    <font>
      <b/>
      <sz val="26"/>
      <name val="Arial"/>
      <family val="2"/>
    </font>
    <font>
      <b/>
      <i/>
      <sz val="12"/>
      <name val="Calibri"/>
      <family val="2"/>
      <scheme val="minor"/>
    </font>
    <font>
      <b/>
      <sz val="18"/>
      <name val="Franklin Gothic Book"/>
      <family val="2"/>
    </font>
    <font>
      <b/>
      <sz val="14"/>
      <name val="Franklin Gothic Book"/>
      <family val="2"/>
    </font>
    <font>
      <b/>
      <sz val="14"/>
      <color rgb="FFFFFFFF"/>
      <name val="Franklin Gothic Book"/>
      <family val="2"/>
    </font>
    <font>
      <b/>
      <sz val="14"/>
      <color theme="0"/>
      <name val="Franklin Gothic Book"/>
      <family val="2"/>
    </font>
    <font>
      <sz val="12"/>
      <name val="Franklin Gothic Book"/>
      <family val="2"/>
    </font>
    <font>
      <sz val="12"/>
      <color rgb="FF000000"/>
      <name val="Franklin Gothic Book"/>
      <family val="2"/>
    </font>
    <font>
      <sz val="12"/>
      <color theme="1"/>
      <name val="Franklin Gothic Book"/>
      <family val="2"/>
    </font>
    <font>
      <sz val="11"/>
      <color theme="0"/>
      <name val="Calibri"/>
      <family val="2"/>
      <scheme val="minor"/>
    </font>
    <font>
      <b/>
      <sz val="9"/>
      <color theme="1"/>
      <name val="Calibri"/>
      <family val="2"/>
      <scheme val="minor"/>
    </font>
    <font>
      <b/>
      <sz val="12"/>
      <color theme="0"/>
      <name val="Calibri"/>
      <family val="2"/>
      <scheme val="minor"/>
    </font>
    <font>
      <b/>
      <sz val="14"/>
      <color theme="1"/>
      <name val="Arial"/>
      <family val="2"/>
    </font>
    <font>
      <sz val="14"/>
      <color theme="1"/>
      <name val="Calibri"/>
      <family val="2"/>
      <scheme val="minor"/>
    </font>
    <font>
      <sz val="16"/>
      <color rgb="FFFFC000"/>
      <name val="Calibri"/>
      <family val="2"/>
      <scheme val="minor"/>
    </font>
    <font>
      <b/>
      <sz val="18"/>
      <color theme="1"/>
      <name val="Calibri"/>
      <family val="2"/>
      <scheme val="minor"/>
    </font>
    <font>
      <sz val="9"/>
      <color indexed="81"/>
      <name val="Tahoma"/>
      <family val="2"/>
    </font>
    <font>
      <sz val="10"/>
      <name val="Calibri"/>
      <family val="2"/>
      <scheme val="minor"/>
    </font>
    <font>
      <sz val="11"/>
      <name val="Calibri"/>
      <family val="2"/>
      <scheme val="minor"/>
    </font>
    <font>
      <b/>
      <sz val="11"/>
      <name val="Calibri"/>
      <family val="2"/>
      <scheme val="minor"/>
    </font>
    <font>
      <sz val="11"/>
      <color rgb="FF000000"/>
      <name val="Calibri"/>
      <family val="2"/>
      <scheme val="minor"/>
    </font>
    <font>
      <b/>
      <sz val="11"/>
      <color rgb="FF000000"/>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bgColor indexed="64"/>
      </patternFill>
    </fill>
    <fill>
      <patternFill patternType="solid">
        <fgColor theme="1"/>
        <bgColor indexed="64"/>
      </patternFill>
    </fill>
    <fill>
      <patternFill patternType="solid">
        <fgColor indexed="9"/>
        <bgColor indexed="64"/>
      </patternFill>
    </fill>
    <fill>
      <patternFill patternType="solid">
        <fgColor rgb="FF1F497D"/>
        <bgColor indexed="64"/>
      </patternFill>
    </fill>
    <fill>
      <patternFill patternType="solid">
        <fgColor theme="0" tint="-4.9989318521683403E-2"/>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9" fillId="0" borderId="0"/>
    <xf numFmtId="44" fontId="14" fillId="0" borderId="0" applyFont="0" applyFill="0" applyBorder="0" applyAlignment="0" applyProtection="0"/>
  </cellStyleXfs>
  <cellXfs count="177">
    <xf numFmtId="0" fontId="0" fillId="0" borderId="0" xfId="0"/>
    <xf numFmtId="0" fontId="0" fillId="2" borderId="0" xfId="0" applyFont="1" applyFill="1" applyAlignment="1">
      <alignment horizontal="center"/>
    </xf>
    <xf numFmtId="0" fontId="2" fillId="2" borderId="0" xfId="0" applyFont="1" applyFill="1" applyAlignment="1">
      <alignment horizontal="center" vertical="top" wrapText="1"/>
    </xf>
    <xf numFmtId="0" fontId="3" fillId="2" borderId="0" xfId="0" applyFont="1" applyFill="1" applyAlignment="1">
      <alignment horizontal="center"/>
    </xf>
    <xf numFmtId="0" fontId="0" fillId="2" borderId="0" xfId="0" applyFont="1" applyFill="1"/>
    <xf numFmtId="0" fontId="0" fillId="0" borderId="0" xfId="0" applyFont="1" applyFill="1"/>
    <xf numFmtId="0" fontId="4" fillId="0" borderId="0" xfId="0" applyFont="1" applyAlignment="1">
      <alignment vertical="top" wrapText="1"/>
    </xf>
    <xf numFmtId="0" fontId="0" fillId="0" borderId="0" xfId="0" applyAlignment="1">
      <alignment horizontal="center"/>
    </xf>
    <xf numFmtId="164" fontId="0" fillId="0" borderId="0" xfId="0" applyNumberFormat="1" applyFill="1"/>
    <xf numFmtId="0" fontId="0" fillId="3" borderId="0" xfId="0" applyFill="1"/>
    <xf numFmtId="0" fontId="0" fillId="3" borderId="0" xfId="0" applyFill="1" applyAlignment="1">
      <alignment horizontal="center"/>
    </xf>
    <xf numFmtId="0" fontId="0" fillId="4" borderId="0" xfId="0" applyFill="1" applyAlignment="1">
      <alignment horizontal="center"/>
    </xf>
    <xf numFmtId="165" fontId="0" fillId="3" borderId="0" xfId="0" applyNumberFormat="1" applyFill="1"/>
    <xf numFmtId="0" fontId="0" fillId="5" borderId="0" xfId="0" applyFill="1"/>
    <xf numFmtId="165" fontId="0" fillId="5" borderId="0" xfId="0" applyNumberFormat="1" applyFill="1"/>
    <xf numFmtId="0" fontId="0" fillId="5" borderId="0" xfId="0" applyFill="1" applyAlignment="1">
      <alignment horizontal="center"/>
    </xf>
    <xf numFmtId="10" fontId="0" fillId="5" borderId="0" xfId="0" applyNumberFormat="1" applyFill="1"/>
    <xf numFmtId="0" fontId="5" fillId="6" borderId="0" xfId="0" applyFont="1" applyFill="1"/>
    <xf numFmtId="165" fontId="5" fillId="6" borderId="0" xfId="0" applyNumberFormat="1" applyFont="1" applyFill="1"/>
    <xf numFmtId="0" fontId="6" fillId="0" borderId="0" xfId="0" applyFont="1"/>
    <xf numFmtId="0" fontId="4" fillId="3" borderId="0" xfId="0" applyFont="1" applyFill="1" applyAlignment="1">
      <alignment vertical="top" wrapText="1"/>
    </xf>
    <xf numFmtId="0" fontId="0" fillId="4" borderId="0" xfId="0" applyFill="1"/>
    <xf numFmtId="0" fontId="1" fillId="4" borderId="0" xfId="0" applyFont="1" applyFill="1"/>
    <xf numFmtId="0" fontId="1" fillId="4" borderId="0" xfId="0" applyFont="1" applyFill="1" applyBorder="1"/>
    <xf numFmtId="0" fontId="0" fillId="0" borderId="0" xfId="0" applyFill="1"/>
    <xf numFmtId="0" fontId="1" fillId="0" borderId="0" xfId="0" applyFont="1" applyFill="1"/>
    <xf numFmtId="165" fontId="0" fillId="0" borderId="0" xfId="0" applyNumberFormat="1"/>
    <xf numFmtId="0" fontId="0" fillId="7" borderId="0" xfId="0" applyFill="1"/>
    <xf numFmtId="0" fontId="0" fillId="0" borderId="0" xfId="0" applyProtection="1">
      <protection locked="0"/>
    </xf>
    <xf numFmtId="0" fontId="0" fillId="0" borderId="0" xfId="0" applyProtection="1"/>
    <xf numFmtId="44" fontId="0" fillId="0" borderId="0" xfId="2" applyFont="1" applyProtection="1"/>
    <xf numFmtId="0" fontId="16" fillId="0" borderId="4" xfId="0" applyFont="1" applyFill="1" applyBorder="1" applyAlignment="1" applyProtection="1">
      <alignment horizontal="center" wrapText="1"/>
    </xf>
    <xf numFmtId="0" fontId="0" fillId="2" borderId="0" xfId="0" applyFill="1"/>
    <xf numFmtId="0" fontId="0" fillId="7" borderId="0" xfId="0" applyFill="1" applyAlignment="1">
      <alignment horizontal="center"/>
    </xf>
    <xf numFmtId="0" fontId="1" fillId="0" borderId="0" xfId="0" applyFont="1"/>
    <xf numFmtId="9" fontId="1" fillId="0" borderId="0" xfId="0" applyNumberFormat="1" applyFont="1" applyAlignment="1">
      <alignment horizontal="center"/>
    </xf>
    <xf numFmtId="0" fontId="0" fillId="12" borderId="0" xfId="0" applyFill="1"/>
    <xf numFmtId="0" fontId="0" fillId="12" borderId="0" xfId="0" applyFill="1" applyAlignment="1">
      <alignment horizontal="center"/>
    </xf>
    <xf numFmtId="165" fontId="0" fillId="12" borderId="0" xfId="0" applyNumberFormat="1" applyFill="1"/>
    <xf numFmtId="0" fontId="1" fillId="2" borderId="0" xfId="0" applyFont="1" applyFill="1" applyAlignment="1">
      <alignment horizontal="center"/>
    </xf>
    <xf numFmtId="0" fontId="1" fillId="0" borderId="0" xfId="0" applyFont="1" applyAlignment="1">
      <alignment horizontal="center"/>
    </xf>
    <xf numFmtId="0" fontId="17" fillId="0" borderId="0" xfId="0" applyFont="1" applyProtection="1">
      <protection locked="0"/>
    </xf>
    <xf numFmtId="0" fontId="20" fillId="4" borderId="0" xfId="0" applyFont="1" applyFill="1" applyAlignment="1">
      <alignment horizontal="right"/>
    </xf>
    <xf numFmtId="0" fontId="0" fillId="9" borderId="0" xfId="0" applyFill="1"/>
    <xf numFmtId="0" fontId="9" fillId="13" borderId="0" xfId="1" applyFont="1" applyFill="1" applyBorder="1" applyAlignment="1">
      <alignment horizontal="center" vertical="center" wrapText="1"/>
    </xf>
    <xf numFmtId="0" fontId="21" fillId="13" borderId="0" xfId="1" applyFont="1" applyFill="1"/>
    <xf numFmtId="0" fontId="9" fillId="13" borderId="0" xfId="1" applyFont="1" applyFill="1" applyBorder="1"/>
    <xf numFmtId="0" fontId="9" fillId="13" borderId="0" xfId="1" applyFont="1" applyFill="1"/>
    <xf numFmtId="0" fontId="18" fillId="13" borderId="0" xfId="1" applyFont="1" applyFill="1" applyBorder="1" applyAlignment="1">
      <alignment horizontal="center"/>
    </xf>
    <xf numFmtId="0" fontId="9" fillId="13" borderId="0" xfId="1" applyFont="1" applyFill="1" applyAlignment="1"/>
    <xf numFmtId="42" fontId="9" fillId="13" borderId="0" xfId="1" applyNumberFormat="1" applyFont="1" applyFill="1" applyAlignment="1"/>
    <xf numFmtId="0" fontId="25" fillId="0" borderId="0" xfId="1" applyFont="1" applyAlignment="1">
      <alignment wrapText="1"/>
    </xf>
    <xf numFmtId="0" fontId="26" fillId="14" borderId="4" xfId="1" applyFont="1" applyFill="1" applyBorder="1" applyAlignment="1">
      <alignment horizontal="left" wrapText="1"/>
    </xf>
    <xf numFmtId="0" fontId="26" fillId="14" borderId="4" xfId="1" applyFont="1" applyFill="1" applyBorder="1" applyAlignment="1">
      <alignment wrapText="1"/>
    </xf>
    <xf numFmtId="165" fontId="26" fillId="14" borderId="4" xfId="1" applyNumberFormat="1" applyFont="1" applyFill="1" applyBorder="1" applyAlignment="1">
      <alignment horizontal="center" vertical="center" wrapText="1"/>
    </xf>
    <xf numFmtId="165" fontId="27" fillId="10" borderId="4" xfId="1" applyNumberFormat="1" applyFont="1" applyFill="1" applyBorder="1" applyAlignment="1">
      <alignment horizontal="center" vertical="center"/>
    </xf>
    <xf numFmtId="0" fontId="28" fillId="8" borderId="4" xfId="1" applyFont="1" applyFill="1" applyBorder="1" applyAlignment="1">
      <alignment horizontal="left" vertical="center" wrapText="1"/>
    </xf>
    <xf numFmtId="0" fontId="28" fillId="8" borderId="4" xfId="1" applyFont="1" applyFill="1" applyBorder="1" applyAlignment="1">
      <alignment vertical="center" wrapText="1"/>
    </xf>
    <xf numFmtId="165" fontId="28" fillId="8" borderId="4" xfId="1" applyNumberFormat="1" applyFont="1" applyFill="1" applyBorder="1" applyAlignment="1">
      <alignment horizontal="center" vertical="center" wrapText="1"/>
    </xf>
    <xf numFmtId="165" fontId="28" fillId="8" borderId="4" xfId="1" applyNumberFormat="1" applyFont="1" applyFill="1" applyBorder="1" applyAlignment="1">
      <alignment horizontal="center" vertical="center"/>
    </xf>
    <xf numFmtId="0" fontId="28" fillId="9" borderId="4" xfId="1" applyFont="1" applyFill="1" applyBorder="1" applyAlignment="1">
      <alignment vertical="center" wrapText="1"/>
    </xf>
    <xf numFmtId="165" fontId="28" fillId="9" borderId="4" xfId="1" applyNumberFormat="1" applyFont="1" applyFill="1" applyBorder="1" applyAlignment="1">
      <alignment horizontal="center" vertical="center"/>
    </xf>
    <xf numFmtId="0" fontId="26" fillId="10" borderId="11" xfId="1" applyFont="1" applyFill="1" applyBorder="1" applyAlignment="1">
      <alignment wrapText="1"/>
    </xf>
    <xf numFmtId="0" fontId="28" fillId="8" borderId="4" xfId="1" applyFont="1" applyFill="1" applyBorder="1" applyAlignment="1">
      <alignment horizontal="left" vertical="center"/>
    </xf>
    <xf numFmtId="0" fontId="28" fillId="9" borderId="4" xfId="1" applyFont="1" applyFill="1" applyBorder="1" applyAlignment="1">
      <alignment horizontal="left" vertical="center"/>
    </xf>
    <xf numFmtId="0" fontId="30" fillId="8" borderId="4" xfId="0" applyFont="1" applyFill="1" applyBorder="1" applyAlignment="1">
      <alignment horizontal="left" vertical="center"/>
    </xf>
    <xf numFmtId="165" fontId="30" fillId="8" borderId="4" xfId="0" applyNumberFormat="1" applyFont="1" applyFill="1" applyBorder="1" applyAlignment="1">
      <alignment horizontal="center" vertical="center"/>
    </xf>
    <xf numFmtId="0" fontId="9" fillId="8" borderId="0" xfId="1" applyFont="1" applyFill="1"/>
    <xf numFmtId="0" fontId="25" fillId="0" borderId="0" xfId="1" applyFont="1" applyAlignment="1"/>
    <xf numFmtId="165" fontId="26" fillId="14" borderId="11" xfId="1" applyNumberFormat="1" applyFont="1" applyFill="1" applyBorder="1" applyAlignment="1">
      <alignment horizontal="center" vertical="center" wrapText="1"/>
    </xf>
    <xf numFmtId="165" fontId="27" fillId="10" borderId="11" xfId="1" applyNumberFormat="1" applyFont="1" applyFill="1" applyBorder="1" applyAlignment="1">
      <alignment horizontal="center" vertical="center"/>
    </xf>
    <xf numFmtId="165" fontId="30" fillId="8" borderId="7" xfId="0" applyNumberFormat="1" applyFont="1" applyFill="1" applyBorder="1" applyAlignment="1">
      <alignment horizontal="center" vertical="center"/>
    </xf>
    <xf numFmtId="0" fontId="28" fillId="8" borderId="7" xfId="1" applyFont="1" applyFill="1" applyBorder="1" applyAlignment="1">
      <alignment horizontal="left" vertical="center" wrapText="1"/>
    </xf>
    <xf numFmtId="165" fontId="28" fillId="8" borderId="7" xfId="1" applyNumberFormat="1" applyFont="1" applyFill="1" applyBorder="1" applyAlignment="1">
      <alignment horizontal="center" vertical="center" wrapText="1"/>
    </xf>
    <xf numFmtId="165" fontId="28" fillId="8" borderId="7" xfId="1" applyNumberFormat="1" applyFont="1" applyFill="1" applyBorder="1" applyAlignment="1">
      <alignment horizontal="center" vertical="center"/>
    </xf>
    <xf numFmtId="0" fontId="30" fillId="8" borderId="0" xfId="0" applyFont="1" applyFill="1" applyBorder="1" applyAlignment="1">
      <alignment horizontal="left" vertical="center"/>
    </xf>
    <xf numFmtId="0" fontId="30" fillId="8" borderId="0" xfId="0" applyFont="1" applyFill="1" applyBorder="1" applyAlignment="1">
      <alignment vertical="center" wrapText="1"/>
    </xf>
    <xf numFmtId="165" fontId="30" fillId="8" borderId="0" xfId="0" applyNumberFormat="1" applyFont="1" applyFill="1" applyBorder="1" applyAlignment="1">
      <alignment horizontal="center" vertical="center"/>
    </xf>
    <xf numFmtId="0" fontId="19" fillId="10" borderId="8" xfId="1" applyFont="1" applyFill="1" applyBorder="1" applyAlignment="1">
      <alignment horizontal="center" vertical="center" wrapText="1"/>
    </xf>
    <xf numFmtId="0" fontId="19" fillId="10" borderId="9" xfId="1" applyFont="1" applyFill="1" applyBorder="1" applyAlignment="1">
      <alignment horizontal="center" vertical="center" wrapText="1"/>
    </xf>
    <xf numFmtId="0" fontId="9" fillId="10" borderId="10" xfId="1" applyFont="1" applyFill="1" applyBorder="1"/>
    <xf numFmtId="0" fontId="25" fillId="0" borderId="0" xfId="1" applyFont="1" applyAlignment="1">
      <alignment horizontal="center" vertical="center"/>
    </xf>
    <xf numFmtId="0" fontId="28" fillId="8" borderId="7" xfId="1" applyFont="1" applyFill="1" applyBorder="1" applyAlignment="1">
      <alignment vertical="center" wrapText="1"/>
    </xf>
    <xf numFmtId="0" fontId="28" fillId="9" borderId="7" xfId="1" applyFont="1" applyFill="1" applyBorder="1" applyAlignment="1">
      <alignment horizontal="left" vertical="center" wrapText="1"/>
    </xf>
    <xf numFmtId="0" fontId="28" fillId="9" borderId="7" xfId="1" applyFont="1" applyFill="1" applyBorder="1" applyAlignment="1">
      <alignment vertical="center" wrapText="1"/>
    </xf>
    <xf numFmtId="8" fontId="29" fillId="8" borderId="0" xfId="1" applyNumberFormat="1" applyFont="1" applyFill="1" applyBorder="1" applyAlignment="1">
      <alignment horizontal="center"/>
    </xf>
    <xf numFmtId="165" fontId="30" fillId="9" borderId="7" xfId="0" applyNumberFormat="1" applyFont="1" applyFill="1" applyBorder="1" applyAlignment="1">
      <alignment horizontal="center" vertical="center"/>
    </xf>
    <xf numFmtId="0" fontId="24" fillId="8" borderId="6" xfId="1" applyFont="1" applyFill="1" applyBorder="1"/>
    <xf numFmtId="0" fontId="29" fillId="8" borderId="0" xfId="1" applyFont="1" applyFill="1" applyBorder="1" applyAlignment="1">
      <alignment horizontal="left"/>
    </xf>
    <xf numFmtId="0" fontId="0" fillId="0" borderId="0" xfId="0" applyAlignment="1">
      <alignment horizontal="left" vertical="center"/>
    </xf>
    <xf numFmtId="165" fontId="0" fillId="0" borderId="0" xfId="0" applyNumberFormat="1" applyAlignment="1">
      <alignment horizontal="center" vertical="center"/>
    </xf>
    <xf numFmtId="165" fontId="0" fillId="0" borderId="0" xfId="0" applyNumberFormat="1" applyBorder="1" applyAlignment="1">
      <alignment horizontal="center" vertical="center"/>
    </xf>
    <xf numFmtId="165" fontId="0" fillId="0" borderId="4" xfId="0" applyNumberFormat="1" applyBorder="1" applyAlignment="1">
      <alignment horizontal="center" vertical="center"/>
    </xf>
    <xf numFmtId="0" fontId="31" fillId="12" borderId="0" xfId="0" applyFont="1" applyFill="1"/>
    <xf numFmtId="0" fontId="0" fillId="9" borderId="0" xfId="0" applyFill="1" applyAlignment="1">
      <alignment horizontal="center"/>
    </xf>
    <xf numFmtId="0" fontId="10" fillId="0" borderId="0" xfId="0" applyFont="1"/>
    <xf numFmtId="0" fontId="32" fillId="0" borderId="0" xfId="0" applyFont="1" applyAlignment="1">
      <alignment horizontal="right"/>
    </xf>
    <xf numFmtId="166" fontId="10" fillId="0" borderId="0" xfId="0" applyNumberFormat="1" applyFont="1"/>
    <xf numFmtId="1" fontId="10" fillId="0" borderId="0" xfId="0" applyNumberFormat="1" applyFont="1"/>
    <xf numFmtId="0" fontId="10" fillId="0" borderId="0" xfId="0" applyFont="1" applyAlignment="1">
      <alignment horizontal="right"/>
    </xf>
    <xf numFmtId="0" fontId="32" fillId="0" borderId="0" xfId="0" applyFont="1"/>
    <xf numFmtId="0" fontId="0" fillId="0" borderId="0" xfId="0" applyFont="1"/>
    <xf numFmtId="0" fontId="1" fillId="2" borderId="0" xfId="0" applyFont="1" applyFill="1"/>
    <xf numFmtId="165" fontId="0" fillId="2" borderId="0" xfId="0" applyNumberFormat="1" applyFill="1"/>
    <xf numFmtId="0" fontId="1" fillId="9" borderId="0" xfId="0" applyFont="1" applyFill="1"/>
    <xf numFmtId="0" fontId="0" fillId="9" borderId="0" xfId="0" applyFont="1" applyFill="1"/>
    <xf numFmtId="0" fontId="1" fillId="9" borderId="0" xfId="0" applyFont="1" applyFill="1" applyAlignment="1">
      <alignment horizontal="center"/>
    </xf>
    <xf numFmtId="165" fontId="0" fillId="9" borderId="0" xfId="0" applyNumberFormat="1" applyFill="1"/>
    <xf numFmtId="0" fontId="33" fillId="12" borderId="0" xfId="0" applyFont="1" applyFill="1"/>
    <xf numFmtId="165" fontId="33" fillId="12" borderId="0" xfId="0" applyNumberFormat="1" applyFont="1" applyFill="1"/>
    <xf numFmtId="0" fontId="0" fillId="0" borderId="0" xfId="0" applyAlignment="1">
      <alignment horizontal="left"/>
    </xf>
    <xf numFmtId="0" fontId="37" fillId="0" borderId="0" xfId="0" applyFont="1" applyAlignment="1">
      <alignment horizontal="left"/>
    </xf>
    <xf numFmtId="0" fontId="0" fillId="4" borderId="0" xfId="0" applyFill="1" applyAlignment="1" applyProtection="1">
      <alignment horizontal="center"/>
      <protection locked="0"/>
    </xf>
    <xf numFmtId="0" fontId="10" fillId="9" borderId="0" xfId="0" applyFont="1" applyFill="1" applyProtection="1">
      <protection locked="0"/>
    </xf>
    <xf numFmtId="0" fontId="0" fillId="9" borderId="0" xfId="0" applyFill="1" applyProtection="1">
      <protection locked="0"/>
    </xf>
    <xf numFmtId="0" fontId="1" fillId="11" borderId="0" xfId="0" applyFont="1" applyFill="1"/>
    <xf numFmtId="0" fontId="1" fillId="11" borderId="0" xfId="0" applyFont="1" applyFill="1" applyAlignment="1">
      <alignment horizontal="center"/>
    </xf>
    <xf numFmtId="165" fontId="1" fillId="11" borderId="0" xfId="0" applyNumberFormat="1" applyFont="1" applyFill="1"/>
    <xf numFmtId="0" fontId="40" fillId="7" borderId="0" xfId="1" applyFont="1" applyFill="1" applyBorder="1" applyAlignment="1">
      <alignment horizontal="left" vertical="center" wrapText="1"/>
    </xf>
    <xf numFmtId="0" fontId="0" fillId="0" borderId="0" xfId="0" applyFont="1" applyAlignment="1">
      <alignment horizontal="center"/>
    </xf>
    <xf numFmtId="0" fontId="0" fillId="4" borderId="0" xfId="0" applyFont="1" applyFill="1"/>
    <xf numFmtId="0" fontId="0" fillId="7" borderId="0" xfId="0" applyFont="1" applyFill="1"/>
    <xf numFmtId="164" fontId="0" fillId="7" borderId="0" xfId="0" applyNumberFormat="1" applyFont="1" applyFill="1"/>
    <xf numFmtId="0" fontId="40" fillId="8" borderId="0" xfId="1" applyFont="1" applyFill="1" applyBorder="1" applyAlignment="1">
      <alignment horizontal="left" vertical="center" wrapText="1"/>
    </xf>
    <xf numFmtId="0" fontId="41" fillId="4" borderId="0" xfId="1" applyFont="1" applyFill="1" applyBorder="1" applyAlignment="1">
      <alignment horizontal="left" vertical="center" wrapText="1"/>
    </xf>
    <xf numFmtId="0" fontId="40" fillId="0" borderId="0" xfId="1" applyFont="1" applyFill="1" applyBorder="1" applyAlignment="1">
      <alignment horizontal="left" vertical="center" wrapText="1"/>
    </xf>
    <xf numFmtId="9" fontId="0" fillId="7" borderId="0" xfId="0" applyNumberFormat="1" applyFont="1" applyFill="1"/>
    <xf numFmtId="9" fontId="0" fillId="0" borderId="0" xfId="0" applyNumberFormat="1" applyFont="1"/>
    <xf numFmtId="0" fontId="11" fillId="10" borderId="0" xfId="0" applyFont="1" applyFill="1" applyAlignment="1">
      <alignment horizontal="center" wrapText="1"/>
    </xf>
    <xf numFmtId="0" fontId="0" fillId="0" borderId="0" xfId="0" applyFont="1" applyAlignment="1">
      <alignment horizontal="center" wrapText="1"/>
    </xf>
    <xf numFmtId="0" fontId="0" fillId="7" borderId="0" xfId="0" applyFont="1" applyFill="1" applyAlignment="1">
      <alignment horizontal="center"/>
    </xf>
    <xf numFmtId="0" fontId="42" fillId="0" borderId="0" xfId="0" applyFont="1" applyAlignment="1">
      <alignment vertical="top" wrapText="1"/>
    </xf>
    <xf numFmtId="0" fontId="42" fillId="7" borderId="0" xfId="0" applyFont="1" applyFill="1" applyAlignment="1">
      <alignment vertical="top" wrapText="1"/>
    </xf>
    <xf numFmtId="0" fontId="43" fillId="4" borderId="0" xfId="0" applyFont="1" applyFill="1" applyAlignment="1">
      <alignment vertical="top" wrapText="1"/>
    </xf>
    <xf numFmtId="0" fontId="42" fillId="0" borderId="0" xfId="0" applyFont="1" applyFill="1" applyAlignment="1">
      <alignment vertical="top"/>
    </xf>
    <xf numFmtId="0" fontId="0" fillId="15" borderId="0" xfId="0" applyFont="1" applyFill="1"/>
    <xf numFmtId="0" fontId="42" fillId="15" borderId="0" xfId="0" applyFont="1" applyFill="1" applyAlignment="1">
      <alignment vertical="top" wrapText="1"/>
    </xf>
    <xf numFmtId="0" fontId="0" fillId="15" borderId="0" xfId="0" applyFont="1" applyFill="1" applyAlignment="1">
      <alignment horizontal="center"/>
    </xf>
    <xf numFmtId="164" fontId="0" fillId="15" borderId="0" xfId="0" applyNumberFormat="1" applyFont="1" applyFill="1"/>
    <xf numFmtId="0" fontId="40" fillId="15" borderId="0" xfId="1" applyFont="1" applyFill="1" applyBorder="1" applyAlignment="1">
      <alignment vertical="center" wrapText="1"/>
    </xf>
    <xf numFmtId="0" fontId="40" fillId="15" borderId="0" xfId="1" applyNumberFormat="1" applyFont="1" applyFill="1" applyBorder="1" applyAlignment="1" applyProtection="1">
      <alignment horizontal="left" vertical="center"/>
    </xf>
    <xf numFmtId="165" fontId="0" fillId="15" borderId="0" xfId="0" applyNumberFormat="1" applyFont="1" applyFill="1"/>
    <xf numFmtId="0" fontId="42" fillId="15" borderId="0" xfId="0" applyFont="1" applyFill="1" applyAlignment="1">
      <alignment vertical="top"/>
    </xf>
    <xf numFmtId="0" fontId="40" fillId="15" borderId="0" xfId="1" applyFont="1" applyFill="1" applyBorder="1" applyAlignment="1">
      <alignment horizontal="left" vertical="center" wrapText="1"/>
    </xf>
    <xf numFmtId="9" fontId="0" fillId="15" borderId="0" xfId="0" applyNumberFormat="1" applyFont="1" applyFill="1"/>
    <xf numFmtId="0" fontId="0" fillId="8" borderId="0" xfId="0" applyFont="1" applyFill="1"/>
    <xf numFmtId="0" fontId="1" fillId="2" borderId="0" xfId="0" applyFont="1" applyFill="1" applyAlignment="1">
      <alignment horizontal="center"/>
    </xf>
    <xf numFmtId="0" fontId="1" fillId="0" borderId="0" xfId="0" applyFont="1" applyAlignment="1">
      <alignment horizontal="center"/>
    </xf>
    <xf numFmtId="0" fontId="15" fillId="4" borderId="1" xfId="0" applyFont="1" applyFill="1" applyBorder="1" applyAlignment="1" applyProtection="1">
      <alignment horizontal="center" vertical="center"/>
      <protection locked="0"/>
    </xf>
    <xf numFmtId="0" fontId="15" fillId="4" borderId="3" xfId="0" applyFont="1" applyFill="1" applyBorder="1" applyAlignment="1" applyProtection="1">
      <alignment horizontal="center" vertical="center"/>
      <protection locked="0"/>
    </xf>
    <xf numFmtId="0" fontId="15" fillId="4" borderId="2" xfId="0" applyFont="1" applyFill="1" applyBorder="1" applyAlignment="1" applyProtection="1">
      <alignment horizontal="center" vertical="center"/>
      <protection locked="0"/>
    </xf>
    <xf numFmtId="0" fontId="6" fillId="7" borderId="0" xfId="0" applyFont="1" applyFill="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34" fillId="11" borderId="6" xfId="0" applyFont="1" applyFill="1" applyBorder="1" applyAlignment="1" applyProtection="1">
      <alignment horizontal="left" vertical="center"/>
    </xf>
    <xf numFmtId="0" fontId="35" fillId="0" borderId="0" xfId="0" applyFont="1" applyAlignment="1"/>
    <xf numFmtId="0" fontId="23" fillId="13" borderId="0" xfId="1" applyFont="1" applyFill="1" applyBorder="1" applyAlignment="1">
      <alignment horizontal="left"/>
    </xf>
    <xf numFmtId="0" fontId="9" fillId="0" borderId="0" xfId="1" applyBorder="1" applyAlignment="1">
      <alignment horizontal="left"/>
    </xf>
    <xf numFmtId="0" fontId="24" fillId="0" borderId="0" xfId="1" applyFont="1" applyAlignment="1">
      <alignment horizontal="left"/>
    </xf>
    <xf numFmtId="0" fontId="25" fillId="8" borderId="0" xfId="1" applyFont="1" applyFill="1" applyBorder="1" applyAlignment="1">
      <alignment horizontal="center" vertical="center"/>
    </xf>
    <xf numFmtId="0" fontId="0" fillId="0" borderId="0" xfId="0" applyAlignment="1"/>
    <xf numFmtId="0" fontId="22" fillId="13" borderId="0" xfId="1" applyFont="1" applyFill="1" applyBorder="1" applyAlignment="1">
      <alignment horizontal="center" vertical="center"/>
    </xf>
    <xf numFmtId="0" fontId="18" fillId="13" borderId="0" xfId="1" applyFont="1" applyFill="1" applyBorder="1" applyAlignment="1">
      <alignment horizontal="center" vertical="center"/>
    </xf>
    <xf numFmtId="0" fontId="0" fillId="0" borderId="0" xfId="0" applyAlignment="1">
      <alignment horizontal="center" vertical="center"/>
    </xf>
    <xf numFmtId="0" fontId="19" fillId="10" borderId="8" xfId="1" applyFont="1" applyFill="1" applyBorder="1" applyAlignment="1">
      <alignment horizontal="center" vertical="center"/>
    </xf>
    <xf numFmtId="0" fontId="0" fillId="0" borderId="9" xfId="0" applyBorder="1" applyAlignment="1"/>
    <xf numFmtId="0" fontId="0" fillId="0" borderId="10" xfId="0" applyBorder="1" applyAlignment="1"/>
    <xf numFmtId="0" fontId="24" fillId="0" borderId="0" xfId="1" applyFont="1" applyAlignment="1">
      <alignment horizontal="justify"/>
    </xf>
    <xf numFmtId="0" fontId="9" fillId="0" borderId="0" xfId="1" applyAlignment="1"/>
    <xf numFmtId="0" fontId="39" fillId="8" borderId="0" xfId="1" applyFont="1" applyFill="1" applyBorder="1" applyAlignment="1">
      <alignment vertical="center" wrapText="1"/>
    </xf>
    <xf numFmtId="0" fontId="12" fillId="8" borderId="0" xfId="0" applyFont="1" applyFill="1" applyBorder="1" applyAlignment="1"/>
    <xf numFmtId="0" fontId="13" fillId="0" borderId="0" xfId="0" applyFont="1" applyAlignment="1">
      <alignment horizontal="left" vertical="center" indent="3"/>
    </xf>
    <xf numFmtId="0" fontId="0" fillId="0" borderId="0" xfId="0" applyFont="1" applyAlignment="1">
      <alignment horizontal="left" vertical="center" indent="3"/>
    </xf>
    <xf numFmtId="0" fontId="0" fillId="15" borderId="0" xfId="0" applyFill="1" applyAlignment="1">
      <alignment horizontal="center"/>
    </xf>
    <xf numFmtId="0" fontId="0" fillId="15" borderId="0" xfId="0" applyFill="1"/>
    <xf numFmtId="0" fontId="40" fillId="7" borderId="0" xfId="1" applyFont="1" applyFill="1" applyBorder="1" applyAlignment="1">
      <alignment vertical="center" wrapText="1"/>
    </xf>
    <xf numFmtId="0" fontId="40" fillId="7" borderId="0" xfId="1" applyNumberFormat="1" applyFont="1" applyFill="1" applyBorder="1" applyAlignment="1" applyProtection="1">
      <alignment horizontal="left" vertical="center"/>
    </xf>
  </cellXfs>
  <cellStyles count="3">
    <cellStyle name="Currency" xfId="2" builtinId="4"/>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114300</xdr:rowOff>
    </xdr:from>
    <xdr:to>
      <xdr:col>3</xdr:col>
      <xdr:colOff>704850</xdr:colOff>
      <xdr:row>3</xdr:row>
      <xdr:rowOff>102622</xdr:rowOff>
    </xdr:to>
    <xdr:pic>
      <xdr:nvPicPr>
        <xdr:cNvPr id="6" name="Picture 5" descr="AClogo.jpg"/>
        <xdr:cNvPicPr>
          <a:picLocks noChangeAspect="1"/>
        </xdr:cNvPicPr>
      </xdr:nvPicPr>
      <xdr:blipFill>
        <a:blip xmlns:r="http://schemas.openxmlformats.org/officeDocument/2006/relationships" r:embed="rId1" cstate="print"/>
        <a:stretch>
          <a:fillRect/>
        </a:stretch>
      </xdr:blipFill>
      <xdr:spPr>
        <a:xfrm>
          <a:off x="428625" y="114300"/>
          <a:ext cx="2076450" cy="731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609600</xdr:colOff>
      <xdr:row>1</xdr:row>
      <xdr:rowOff>390525</xdr:rowOff>
    </xdr:to>
    <xdr:pic>
      <xdr:nvPicPr>
        <xdr:cNvPr id="2"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609600</xdr:colOff>
      <xdr:row>2</xdr:row>
      <xdr:rowOff>57150</xdr:rowOff>
    </xdr:to>
    <xdr:pic>
      <xdr:nvPicPr>
        <xdr:cNvPr id="3"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610407</xdr:colOff>
      <xdr:row>2</xdr:row>
      <xdr:rowOff>180975</xdr:rowOff>
    </xdr:to>
    <xdr:pic>
      <xdr:nvPicPr>
        <xdr:cNvPr id="5"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2000250</xdr:colOff>
      <xdr:row>1</xdr:row>
      <xdr:rowOff>390525</xdr:rowOff>
    </xdr:to>
    <xdr:pic>
      <xdr:nvPicPr>
        <xdr:cNvPr id="14"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885825</xdr:colOff>
      <xdr:row>2</xdr:row>
      <xdr:rowOff>57150</xdr:rowOff>
    </xdr:to>
    <xdr:pic>
      <xdr:nvPicPr>
        <xdr:cNvPr id="15"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2067732</xdr:colOff>
      <xdr:row>2</xdr:row>
      <xdr:rowOff>180975</xdr:rowOff>
    </xdr:to>
    <xdr:pic>
      <xdr:nvPicPr>
        <xdr:cNvPr id="1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552450</xdr:colOff>
      <xdr:row>0</xdr:row>
      <xdr:rowOff>59518</xdr:rowOff>
    </xdr:from>
    <xdr:to>
      <xdr:col>5</xdr:col>
      <xdr:colOff>1724028</xdr:colOff>
      <xdr:row>0</xdr:row>
      <xdr:rowOff>544449</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7229475" y="59518"/>
          <a:ext cx="1171578" cy="4849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22"/>
  <sheetViews>
    <sheetView workbookViewId="0">
      <selection activeCell="B6" sqref="B6"/>
    </sheetView>
  </sheetViews>
  <sheetFormatPr defaultRowHeight="15"/>
  <cols>
    <col min="2" max="2" width="64" customWidth="1"/>
    <col min="4" max="4" width="62.140625" customWidth="1"/>
  </cols>
  <sheetData>
    <row r="1" spans="1:4" ht="23.25">
      <c r="B1" s="111" t="s">
        <v>56</v>
      </c>
    </row>
    <row r="2" spans="1:4">
      <c r="B2" s="110"/>
    </row>
    <row r="3" spans="1:4">
      <c r="A3">
        <v>1</v>
      </c>
      <c r="B3" t="s">
        <v>55</v>
      </c>
    </row>
    <row r="4" spans="1:4" ht="21">
      <c r="A4">
        <v>2</v>
      </c>
      <c r="B4" s="24" t="s">
        <v>57</v>
      </c>
      <c r="C4" s="21"/>
    </row>
    <row r="5" spans="1:4">
      <c r="A5">
        <v>3</v>
      </c>
      <c r="B5" t="s">
        <v>58</v>
      </c>
      <c r="D5" t="s">
        <v>86</v>
      </c>
    </row>
    <row r="6" spans="1:4">
      <c r="A6">
        <v>4</v>
      </c>
      <c r="B6" t="s">
        <v>128</v>
      </c>
    </row>
    <row r="7" spans="1:4">
      <c r="A7">
        <v>5</v>
      </c>
      <c r="B7" t="s">
        <v>59</v>
      </c>
      <c r="D7" t="s">
        <v>60</v>
      </c>
    </row>
    <row r="8" spans="1:4">
      <c r="A8">
        <v>6</v>
      </c>
      <c r="B8" t="s">
        <v>61</v>
      </c>
      <c r="D8" t="s">
        <v>60</v>
      </c>
    </row>
    <row r="9" spans="1:4">
      <c r="A9">
        <v>7</v>
      </c>
      <c r="B9" t="s">
        <v>62</v>
      </c>
    </row>
    <row r="10" spans="1:4">
      <c r="A10">
        <v>8</v>
      </c>
      <c r="B10" t="s">
        <v>63</v>
      </c>
    </row>
    <row r="11" spans="1:4">
      <c r="A11">
        <v>9</v>
      </c>
      <c r="B11" t="s">
        <v>64</v>
      </c>
    </row>
    <row r="12" spans="1:4">
      <c r="B12" t="s">
        <v>65</v>
      </c>
    </row>
    <row r="13" spans="1:4">
      <c r="B13" t="s">
        <v>66</v>
      </c>
    </row>
    <row r="14" spans="1:4">
      <c r="B14" t="s">
        <v>67</v>
      </c>
    </row>
    <row r="15" spans="1:4">
      <c r="B15" t="s">
        <v>68</v>
      </c>
      <c r="D15" s="34" t="s">
        <v>91</v>
      </c>
    </row>
    <row r="16" spans="1:4">
      <c r="B16" t="s">
        <v>69</v>
      </c>
    </row>
    <row r="17" spans="2:2">
      <c r="B17" t="s">
        <v>70</v>
      </c>
    </row>
    <row r="18" spans="2:2">
      <c r="B18" t="s">
        <v>71</v>
      </c>
    </row>
    <row r="19" spans="2:2">
      <c r="B19" t="s">
        <v>72</v>
      </c>
    </row>
    <row r="20" spans="2:2">
      <c r="B20" t="s">
        <v>75</v>
      </c>
    </row>
    <row r="21" spans="2:2">
      <c r="B21" t="s">
        <v>73</v>
      </c>
    </row>
    <row r="22" spans="2:2">
      <c r="B22" t="s">
        <v>74</v>
      </c>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H19"/>
  <sheetViews>
    <sheetView tabSelected="1" workbookViewId="0">
      <selection activeCell="C11" sqref="C11"/>
    </sheetView>
  </sheetViews>
  <sheetFormatPr defaultRowHeight="15" outlineLevelRow="1"/>
  <cols>
    <col min="1" max="1" width="20.5703125" customWidth="1"/>
    <col min="2" max="2" width="33.42578125" customWidth="1"/>
    <col min="3" max="3" width="12.5703125" customWidth="1"/>
    <col min="4" max="4" width="16" customWidth="1"/>
    <col min="5" max="5" width="11" customWidth="1"/>
    <col min="6" max="6" width="18.140625" customWidth="1"/>
    <col min="7" max="7" width="16.42578125" hidden="1" customWidth="1"/>
    <col min="8" max="8" width="18.85546875" customWidth="1"/>
  </cols>
  <sheetData>
    <row r="1" spans="1:8" s="28" customFormat="1" ht="23.25" customHeight="1">
      <c r="A1" s="154" t="s">
        <v>85</v>
      </c>
      <c r="B1" s="155"/>
      <c r="C1" s="155"/>
      <c r="D1" s="155"/>
      <c r="F1" s="148">
        <v>1</v>
      </c>
      <c r="G1" s="149"/>
      <c r="H1" s="150"/>
    </row>
    <row r="2" spans="1:8" s="28" customFormat="1">
      <c r="A2" s="29"/>
      <c r="B2" s="30"/>
      <c r="F2" s="31" t="s">
        <v>83</v>
      </c>
      <c r="G2" s="31" t="s">
        <v>18</v>
      </c>
      <c r="H2" s="31" t="s">
        <v>17</v>
      </c>
    </row>
    <row r="3" spans="1:8" s="5" customFormat="1">
      <c r="A3" s="1"/>
      <c r="B3" s="2" t="s">
        <v>0</v>
      </c>
      <c r="C3" s="3"/>
      <c r="D3" s="1" t="s">
        <v>1</v>
      </c>
      <c r="E3" s="4"/>
      <c r="F3" s="152" t="s">
        <v>16</v>
      </c>
      <c r="G3" s="153"/>
      <c r="H3" s="153"/>
    </row>
    <row r="4" spans="1:8">
      <c r="A4" t="s">
        <v>92</v>
      </c>
      <c r="B4" s="6" t="s">
        <v>122</v>
      </c>
      <c r="C4" s="7"/>
      <c r="D4" s="8">
        <v>2500</v>
      </c>
      <c r="F4" s="35">
        <v>0</v>
      </c>
      <c r="G4" s="35">
        <v>0</v>
      </c>
      <c r="H4" s="35">
        <v>0.65</v>
      </c>
    </row>
    <row r="5" spans="1:8" hidden="1" outlineLevel="1">
      <c r="A5" t="s">
        <v>93</v>
      </c>
      <c r="B5" s="6" t="s">
        <v>123</v>
      </c>
      <c r="C5" s="7"/>
      <c r="D5" s="8">
        <v>3950</v>
      </c>
    </row>
    <row r="6" spans="1:8" hidden="1" outlineLevel="1">
      <c r="A6" t="s">
        <v>94</v>
      </c>
      <c r="B6" s="24" t="s">
        <v>124</v>
      </c>
      <c r="C6" s="7"/>
      <c r="D6" s="8">
        <v>6950</v>
      </c>
    </row>
    <row r="7" spans="1:8" ht="15.75" hidden="1" outlineLevel="1">
      <c r="A7" s="151"/>
      <c r="B7" s="151"/>
      <c r="C7" s="151"/>
      <c r="D7" s="151"/>
    </row>
    <row r="8" spans="1:8" collapsed="1">
      <c r="A8" s="146" t="s">
        <v>84</v>
      </c>
      <c r="B8" s="147"/>
      <c r="C8" s="147"/>
      <c r="D8" s="147"/>
      <c r="E8" s="147"/>
      <c r="F8" s="32"/>
      <c r="G8" s="32"/>
      <c r="H8" s="32"/>
    </row>
    <row r="9" spans="1:8">
      <c r="A9" s="9"/>
      <c r="B9" s="9"/>
      <c r="C9" s="10" t="s">
        <v>3</v>
      </c>
      <c r="D9" s="10" t="s">
        <v>21</v>
      </c>
      <c r="E9" s="9"/>
      <c r="F9" s="9"/>
      <c r="G9" s="9"/>
      <c r="H9" s="9"/>
    </row>
    <row r="10" spans="1:8" ht="15.75">
      <c r="A10" s="151" t="s">
        <v>19</v>
      </c>
      <c r="B10" s="151"/>
      <c r="C10" s="151"/>
      <c r="D10" s="151"/>
      <c r="E10" s="33"/>
      <c r="F10" s="27"/>
      <c r="G10" s="27"/>
      <c r="H10" s="27"/>
    </row>
    <row r="11" spans="1:8">
      <c r="A11" s="9" t="s">
        <v>92</v>
      </c>
      <c r="B11" s="20" t="s">
        <v>125</v>
      </c>
      <c r="C11" s="112">
        <v>0</v>
      </c>
      <c r="D11" s="12">
        <f>D4*C11</f>
        <v>0</v>
      </c>
      <c r="E11" s="9"/>
      <c r="F11" s="12">
        <f>$D$4*$C$11</f>
        <v>0</v>
      </c>
      <c r="G11" s="12">
        <f>$D$4*$C$11</f>
        <v>0</v>
      </c>
      <c r="H11" s="12">
        <f>IF(C11&gt;0,($D$4*$C$11+C11)*(1-H4),0)</f>
        <v>0</v>
      </c>
    </row>
    <row r="12" spans="1:8">
      <c r="A12" s="9" t="s">
        <v>93</v>
      </c>
      <c r="B12" s="20" t="s">
        <v>126</v>
      </c>
      <c r="C12" s="112">
        <v>0</v>
      </c>
      <c r="D12" s="12">
        <f>D5*C12</f>
        <v>0</v>
      </c>
      <c r="E12" s="9"/>
      <c r="F12" s="12">
        <f>$D$5*$C$12</f>
        <v>0</v>
      </c>
      <c r="G12" s="12">
        <f>($D$5*$C$12)*(1-G4)</f>
        <v>0</v>
      </c>
      <c r="H12" s="12">
        <f>($D$5*$C$12)*(1-H4)</f>
        <v>0</v>
      </c>
    </row>
    <row r="13" spans="1:8">
      <c r="A13" s="9" t="s">
        <v>94</v>
      </c>
      <c r="B13" s="20" t="s">
        <v>127</v>
      </c>
      <c r="C13" s="112">
        <v>0</v>
      </c>
      <c r="D13" s="12">
        <f>D6*C13</f>
        <v>0</v>
      </c>
      <c r="E13" s="9"/>
      <c r="F13" s="12">
        <f>$D$6*$C$13</f>
        <v>0</v>
      </c>
      <c r="G13" s="12">
        <f>($D$6*$C$13)*(1-G4)</f>
        <v>0</v>
      </c>
      <c r="H13" s="12">
        <f>($D$6*$C$13)*(1-H4)</f>
        <v>0</v>
      </c>
    </row>
    <row r="14" spans="1:8" s="34" customFormat="1">
      <c r="A14" s="115"/>
      <c r="B14" s="115" t="s">
        <v>20</v>
      </c>
      <c r="C14" s="116"/>
      <c r="D14" s="117">
        <f>SUM(D11:D13)</f>
        <v>0</v>
      </c>
      <c r="E14" s="115"/>
      <c r="F14" s="117">
        <f>SUM(F11:F13)</f>
        <v>0</v>
      </c>
      <c r="G14" s="117" t="e">
        <f>SUM(G10:G13)+#REF!</f>
        <v>#REF!</v>
      </c>
      <c r="H14" s="117">
        <f>SUM(H11:H13)</f>
        <v>0</v>
      </c>
    </row>
    <row r="15" spans="1:8" ht="7.5" customHeight="1">
      <c r="A15" s="36"/>
      <c r="B15" s="36"/>
      <c r="C15" s="37"/>
      <c r="D15" s="38"/>
      <c r="E15" s="36"/>
      <c r="F15" s="36"/>
      <c r="G15" s="36"/>
      <c r="H15" s="36"/>
    </row>
    <row r="16" spans="1:8">
      <c r="A16" s="13"/>
      <c r="B16" s="13"/>
      <c r="C16" s="11" t="s">
        <v>4</v>
      </c>
      <c r="D16" s="14"/>
      <c r="E16" s="15" t="s">
        <v>5</v>
      </c>
      <c r="F16" s="13"/>
      <c r="G16" s="13"/>
      <c r="H16" s="13"/>
    </row>
    <row r="17" spans="1:8">
      <c r="A17" s="13" t="s">
        <v>6</v>
      </c>
      <c r="B17" s="13"/>
      <c r="C17" s="112">
        <v>0</v>
      </c>
      <c r="D17" s="14">
        <f>IF(C17=0,0,D14*(1*E17))</f>
        <v>0</v>
      </c>
      <c r="E17" s="16">
        <v>0.2</v>
      </c>
      <c r="F17" s="14">
        <f>IF($C$17=0,0,(1*$F$14*$E$17))</f>
        <v>0</v>
      </c>
      <c r="G17" s="14">
        <f>IF($C$17=0,0,(1*$G$14*$E$17))</f>
        <v>0</v>
      </c>
      <c r="H17" s="14">
        <f>IF($C$17=0,0,(1*$H$14*$E$17))</f>
        <v>0</v>
      </c>
    </row>
    <row r="18" spans="1:8">
      <c r="A18" s="13" t="s">
        <v>7</v>
      </c>
      <c r="B18" s="13"/>
      <c r="C18" s="112">
        <v>0</v>
      </c>
      <c r="D18" s="14">
        <f>IF(C18=0,0,(C18*D14*E18)-D14)</f>
        <v>0</v>
      </c>
      <c r="E18" s="16">
        <v>2.5</v>
      </c>
      <c r="F18" s="14">
        <f>IF($C$18=0,0,(1*$F$14*$E$18)-$F$14)</f>
        <v>0</v>
      </c>
      <c r="G18" s="14">
        <f>IF($C$18=0,0,(1*$G$14*$E$18)-$G$14)</f>
        <v>0</v>
      </c>
      <c r="H18" s="14">
        <f>IF($C$18=0,0,(1*$H$14*$E$18)-$H$14)</f>
        <v>0</v>
      </c>
    </row>
    <row r="19" spans="1:8" s="19" customFormat="1" ht="18.75">
      <c r="A19" s="17"/>
      <c r="B19" s="17" t="s">
        <v>8</v>
      </c>
      <c r="C19" s="17"/>
      <c r="D19" s="18">
        <f>SUM(D14:D18)</f>
        <v>0</v>
      </c>
      <c r="E19" s="17"/>
      <c r="F19" s="18">
        <f>SUM(F14:F18)</f>
        <v>0</v>
      </c>
      <c r="G19" s="18" t="e">
        <f>SUM(G14:G18)</f>
        <v>#REF!</v>
      </c>
      <c r="H19" s="18">
        <f t="shared" ref="H19" si="0">SUM(H14:H18)</f>
        <v>0</v>
      </c>
    </row>
  </sheetData>
  <sheetProtection sheet="1" objects="1" scenarios="1"/>
  <mergeCells count="6">
    <mergeCell ref="A8:E8"/>
    <mergeCell ref="F1:H1"/>
    <mergeCell ref="A10:D10"/>
    <mergeCell ref="A7:D7"/>
    <mergeCell ref="F3:H3"/>
    <mergeCell ref="A1:D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H31"/>
  <sheetViews>
    <sheetView workbookViewId="0">
      <selection activeCell="N10" sqref="N10"/>
    </sheetView>
  </sheetViews>
  <sheetFormatPr defaultRowHeight="15"/>
  <cols>
    <col min="1" max="1" width="4.7109375" customWidth="1"/>
    <col min="2" max="2" width="13.140625" customWidth="1"/>
    <col min="4" max="4" width="16.42578125" customWidth="1"/>
    <col min="6" max="6" width="14.42578125" customWidth="1"/>
    <col min="7" max="7" width="14.28515625" customWidth="1"/>
    <col min="8" max="8" width="20.28515625" customWidth="1"/>
  </cols>
  <sheetData>
    <row r="1" spans="1:8">
      <c r="A1" s="21"/>
      <c r="B1" s="21"/>
      <c r="C1" s="21"/>
      <c r="D1" s="21"/>
      <c r="E1" s="21"/>
      <c r="F1" s="21"/>
      <c r="G1" s="21"/>
      <c r="H1" s="21"/>
    </row>
    <row r="2" spans="1:8" ht="28.5">
      <c r="A2" s="21"/>
      <c r="B2" s="21"/>
      <c r="C2" s="21"/>
      <c r="D2" s="21"/>
      <c r="E2" s="21"/>
      <c r="F2" s="21"/>
      <c r="G2" s="21"/>
      <c r="H2" s="42" t="s">
        <v>22</v>
      </c>
    </row>
    <row r="3" spans="1:8">
      <c r="A3" s="21"/>
      <c r="B3" s="21"/>
      <c r="C3" s="21"/>
      <c r="D3" s="21"/>
      <c r="E3" s="21"/>
      <c r="F3" s="21"/>
      <c r="G3" s="21"/>
      <c r="H3" s="21"/>
    </row>
    <row r="4" spans="1:8">
      <c r="A4" s="21"/>
      <c r="B4" s="21"/>
      <c r="C4" s="21"/>
      <c r="D4" s="21"/>
      <c r="E4" s="21"/>
      <c r="F4" s="21"/>
      <c r="G4" s="21"/>
      <c r="H4" s="21"/>
    </row>
    <row r="5" spans="1:8" s="95" customFormat="1" ht="12">
      <c r="B5" s="95" t="s">
        <v>30</v>
      </c>
      <c r="G5" s="96" t="s">
        <v>33</v>
      </c>
      <c r="H5" s="97">
        <f ca="1">TODAY()</f>
        <v>40928</v>
      </c>
    </row>
    <row r="6" spans="1:8" s="95" customFormat="1" ht="12">
      <c r="B6" s="95" t="s">
        <v>31</v>
      </c>
      <c r="G6" s="96" t="s">
        <v>23</v>
      </c>
      <c r="H6" s="98">
        <f ca="1">TODAY()-39000</f>
        <v>1928</v>
      </c>
    </row>
    <row r="7" spans="1:8" s="95" customFormat="1" ht="12">
      <c r="B7" s="95" t="s">
        <v>32</v>
      </c>
      <c r="G7" s="96" t="s">
        <v>24</v>
      </c>
      <c r="H7" s="113"/>
    </row>
    <row r="8" spans="1:8" s="95" customFormat="1" ht="12">
      <c r="G8" s="99"/>
    </row>
    <row r="9" spans="1:8" s="95" customFormat="1" ht="12">
      <c r="B9" s="100" t="s">
        <v>25</v>
      </c>
      <c r="G9" s="96" t="s">
        <v>34</v>
      </c>
      <c r="H9" s="97">
        <f ca="1">TODAY() + 30</f>
        <v>40958</v>
      </c>
    </row>
    <row r="10" spans="1:8" s="95" customFormat="1" ht="12">
      <c r="B10" s="113" t="s">
        <v>35</v>
      </c>
      <c r="C10" s="113" t="s">
        <v>36</v>
      </c>
      <c r="D10" s="113"/>
      <c r="E10" s="113"/>
      <c r="F10" s="113"/>
      <c r="G10" s="96" t="s">
        <v>26</v>
      </c>
      <c r="H10" s="113"/>
    </row>
    <row r="11" spans="1:8" s="95" customFormat="1" ht="12">
      <c r="B11" s="113" t="s">
        <v>27</v>
      </c>
      <c r="C11" s="113"/>
      <c r="D11" s="113"/>
      <c r="E11" s="113"/>
      <c r="F11" s="113"/>
      <c r="G11" s="99"/>
    </row>
    <row r="12" spans="1:8" s="95" customFormat="1" ht="12">
      <c r="B12" s="113" t="s">
        <v>27</v>
      </c>
      <c r="C12" s="113"/>
      <c r="D12" s="113"/>
      <c r="E12" s="113"/>
      <c r="F12" s="113"/>
      <c r="G12" s="99"/>
    </row>
    <row r="13" spans="1:8" s="95" customFormat="1" ht="12">
      <c r="B13" s="113" t="s">
        <v>37</v>
      </c>
      <c r="C13" s="113"/>
      <c r="D13" s="113"/>
      <c r="E13" s="113" t="s">
        <v>38</v>
      </c>
      <c r="F13" s="113"/>
      <c r="G13" s="99"/>
    </row>
    <row r="14" spans="1:8" s="95" customFormat="1" ht="12">
      <c r="B14" s="113" t="s">
        <v>39</v>
      </c>
      <c r="C14" s="113"/>
      <c r="D14" s="113"/>
      <c r="E14" s="113"/>
      <c r="F14" s="113"/>
      <c r="G14" s="99"/>
    </row>
    <row r="15" spans="1:8" ht="6.75" customHeight="1"/>
    <row r="16" spans="1:8">
      <c r="B16" s="41" t="s">
        <v>28</v>
      </c>
    </row>
    <row r="17" spans="1:8">
      <c r="A17" s="43"/>
      <c r="B17" s="114"/>
      <c r="C17" s="114"/>
      <c r="D17" s="114"/>
      <c r="E17" s="114"/>
      <c r="F17" s="114"/>
      <c r="G17" s="114"/>
      <c r="H17" s="114"/>
    </row>
    <row r="18" spans="1:8">
      <c r="A18" s="43"/>
      <c r="B18" s="114"/>
      <c r="C18" s="114"/>
      <c r="D18" s="114"/>
      <c r="E18" s="114"/>
      <c r="F18" s="114"/>
      <c r="G18" s="114"/>
      <c r="H18" s="114"/>
    </row>
    <row r="19" spans="1:8">
      <c r="A19" s="21"/>
      <c r="B19" s="21" t="b">
        <f>IF('Configure Products'!F1=0,"Standard Quotation",IF('Configure Products'!F1=2,"Academic Quotation"))</f>
        <v>0</v>
      </c>
      <c r="C19" s="21"/>
      <c r="D19" s="21"/>
      <c r="E19" s="21"/>
      <c r="F19" s="21"/>
      <c r="G19" s="21"/>
      <c r="H19" s="21"/>
    </row>
    <row r="20" spans="1:8">
      <c r="A20" s="36"/>
      <c r="B20" s="93" t="s">
        <v>52</v>
      </c>
      <c r="C20" s="36"/>
      <c r="D20" s="36"/>
      <c r="E20" s="36"/>
      <c r="F20" s="36"/>
      <c r="G20" s="36"/>
      <c r="H20" s="36"/>
    </row>
    <row r="21" spans="1:8">
      <c r="A21" s="43"/>
      <c r="B21" s="43" t="s">
        <v>51</v>
      </c>
      <c r="C21" s="43"/>
      <c r="D21" s="43" t="s">
        <v>0</v>
      </c>
      <c r="E21" s="43"/>
      <c r="F21" s="43"/>
      <c r="G21" s="94" t="s">
        <v>3</v>
      </c>
      <c r="H21" s="94" t="s">
        <v>29</v>
      </c>
    </row>
    <row r="22" spans="1:8">
      <c r="A22" s="43"/>
      <c r="B22" s="104"/>
      <c r="C22" s="43"/>
      <c r="D22" s="105"/>
      <c r="E22" s="43"/>
      <c r="F22" s="43"/>
      <c r="G22" s="106"/>
      <c r="H22" s="107"/>
    </row>
    <row r="23" spans="1:8">
      <c r="B23" s="34" t="str">
        <f>IF('Configure Products'!C11=0,"", CONCATENATE(Skews!A9))</f>
        <v/>
      </c>
      <c r="D23" s="101" t="str">
        <f>IF('Configure Products'!C11=0,"", CONCATENATE('Configure Products'!B11))</f>
        <v/>
      </c>
      <c r="G23" s="40" t="str">
        <f>IF('Configure Products'!C11=0,"", 'Configure Products'!C11)</f>
        <v/>
      </c>
      <c r="H23" s="26" t="str">
        <f>IF('Configure Products'!C11=0,"",IF('Configure Products'!F1=0,'Configure Products'!F11,IF('Configure Products'!F1=1,'Configure Products'!G11,IF('Configure Products'!F1=2,'Configure Products'!H11))))</f>
        <v/>
      </c>
    </row>
    <row r="24" spans="1:8">
      <c r="A24" s="32"/>
      <c r="B24" s="102" t="str">
        <f>IF('Configure Products'!C12=0,"", CONCATENATE(Skews!A10))</f>
        <v/>
      </c>
      <c r="C24" s="32"/>
      <c r="D24" s="4" t="str">
        <f>IF('Configure Products'!C12=0,"", CONCATENATE('Configure Products'!B12))</f>
        <v/>
      </c>
      <c r="E24" s="32"/>
      <c r="F24" s="32"/>
      <c r="G24" s="39" t="str">
        <f>IF('Configure Products'!C12=0,"", 'Configure Products'!C12)</f>
        <v/>
      </c>
      <c r="H24" s="103" t="str">
        <f>IF('Configure Products'!C12=0,"",IF('Configure Products'!F1=0,'Configure Products'!F12,IF('Configure Products'!F1=1,'Configure Products'!G12,IF('Configure Products'!F1=2,'Configure Products'!H12))))</f>
        <v/>
      </c>
    </row>
    <row r="25" spans="1:8">
      <c r="B25" s="34" t="str">
        <f>IF('Configure Products'!C12=0,"", CONCATENATE(Skews!A11))</f>
        <v/>
      </c>
      <c r="D25" s="101" t="str">
        <f>IF('Configure Products'!C12=0,"", CONCATENATE('Configure Products'!B13))</f>
        <v/>
      </c>
      <c r="G25" s="40" t="str">
        <f>IF('Configure Products'!C12=0,"", 'Configure Products'!C12)</f>
        <v/>
      </c>
      <c r="H25" s="103" t="str">
        <f>IF('Configure Products'!C13=0,"",IF('Configure Products'!F1=0,'Configure Products'!F13,IF('Configure Products'!F1=1,'Configure Products'!G13,IF('Configure Products'!F1=2,'Configure Products'!H13))))</f>
        <v/>
      </c>
    </row>
    <row r="26" spans="1:8">
      <c r="A26" s="32"/>
      <c r="B26" s="102"/>
      <c r="C26" s="32"/>
      <c r="D26" s="4"/>
      <c r="E26" s="32"/>
      <c r="F26" s="32"/>
      <c r="G26" s="39"/>
      <c r="H26" s="103"/>
    </row>
    <row r="27" spans="1:8">
      <c r="A27" s="36"/>
      <c r="B27" s="93" t="s">
        <v>53</v>
      </c>
      <c r="C27" s="36"/>
      <c r="D27" s="36"/>
      <c r="E27" s="36"/>
      <c r="F27" s="36"/>
      <c r="G27" s="36"/>
      <c r="H27" s="36"/>
    </row>
    <row r="28" spans="1:8">
      <c r="B28" s="25" t="str">
        <f>IF('Configure Products'!C17=0,"", CONCATENATE('Configure Products'!A17))</f>
        <v/>
      </c>
      <c r="H28" s="26" t="str">
        <f>IF('Configure Products'!C17=0,"",IF('Configure Products'!F1=0,'Configure Products'!F17,IF('Configure Products'!F1=1,'Configure Products'!F17,IF('Configure Products'!F1=2,'Configure Products'!H17))))</f>
        <v/>
      </c>
    </row>
    <row r="29" spans="1:8">
      <c r="A29" s="43"/>
      <c r="B29" s="104" t="str">
        <f>IF('Configure Products'!C18=0,"", CONCATENATE('Configure Products'!A18))</f>
        <v/>
      </c>
      <c r="C29" s="43"/>
      <c r="D29" s="43"/>
      <c r="E29" s="43"/>
      <c r="F29" s="43"/>
      <c r="G29" s="43"/>
      <c r="H29" s="107" t="str">
        <f>IF('Configure Products'!C18=0,"",IF('Configure Products'!F1=0,'Configure Products'!F18,IF('Configure Products'!F1=1,'Configure Products'!F18,IF('Configure Products'!F1=2,'Configure Products'!H18))))</f>
        <v/>
      </c>
    </row>
    <row r="30" spans="1:8" ht="10.5" customHeight="1">
      <c r="A30" s="21"/>
      <c r="B30" s="21"/>
      <c r="C30" s="21"/>
      <c r="D30" s="21"/>
      <c r="E30" s="21"/>
      <c r="F30" s="21"/>
      <c r="G30" s="21"/>
      <c r="H30" s="21"/>
    </row>
    <row r="31" spans="1:8" ht="15.75">
      <c r="A31" s="108"/>
      <c r="B31" s="108" t="s">
        <v>54</v>
      </c>
      <c r="C31" s="108"/>
      <c r="D31" s="108"/>
      <c r="E31" s="108"/>
      <c r="F31" s="108"/>
      <c r="G31" s="108"/>
      <c r="H31" s="109">
        <f>SUM(H22:H29)</f>
        <v>0</v>
      </c>
    </row>
  </sheetData>
  <sheetProtection sheet="1" objects="1" scenarios="1"/>
  <pageMargins left="0.25" right="0.25"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D91"/>
  <sheetViews>
    <sheetView workbookViewId="0">
      <selection activeCell="A9" sqref="A9"/>
    </sheetView>
  </sheetViews>
  <sheetFormatPr defaultRowHeight="15"/>
  <cols>
    <col min="1" max="1" width="36.42578125" style="89" customWidth="1"/>
    <col min="2" max="2" width="81.7109375" customWidth="1"/>
    <col min="3" max="3" width="16" style="90" customWidth="1"/>
    <col min="4" max="4" width="16.42578125" style="92" customWidth="1"/>
  </cols>
  <sheetData>
    <row r="1" spans="1:4" s="45" customFormat="1" ht="14.25">
      <c r="A1" s="44"/>
      <c r="B1" s="44"/>
      <c r="C1" s="44"/>
    </row>
    <row r="2" spans="1:4" s="46" customFormat="1" ht="41.25" customHeight="1">
      <c r="A2" s="161" t="s">
        <v>101</v>
      </c>
      <c r="B2" s="163"/>
      <c r="C2" s="163"/>
      <c r="D2" s="163"/>
    </row>
    <row r="3" spans="1:4" s="47" customFormat="1">
      <c r="A3" s="162" t="s">
        <v>115</v>
      </c>
      <c r="B3" s="162"/>
      <c r="C3" s="162"/>
      <c r="D3" s="160"/>
    </row>
    <row r="4" spans="1:4" s="49" customFormat="1" ht="16.5" thickBot="1">
      <c r="A4" s="156" t="s">
        <v>40</v>
      </c>
      <c r="B4" s="157"/>
      <c r="C4" s="48"/>
    </row>
    <row r="5" spans="1:4" s="47" customFormat="1" ht="15.75" thickBot="1">
      <c r="A5" s="164"/>
      <c r="B5" s="165"/>
      <c r="C5" s="165"/>
      <c r="D5" s="166"/>
    </row>
    <row r="6" spans="1:4" s="47" customFormat="1" ht="18.75" customHeight="1">
      <c r="A6" s="167" t="s">
        <v>11</v>
      </c>
      <c r="B6" s="168"/>
      <c r="C6" s="49"/>
    </row>
    <row r="7" spans="1:4" s="47" customFormat="1" ht="19.5">
      <c r="A7" s="51" t="s">
        <v>2</v>
      </c>
      <c r="B7" s="50"/>
    </row>
    <row r="8" spans="1:4" s="47" customFormat="1" ht="19.5">
      <c r="A8" s="52" t="s">
        <v>10</v>
      </c>
      <c r="B8" s="53" t="s">
        <v>0</v>
      </c>
      <c r="C8" s="54" t="s">
        <v>41</v>
      </c>
      <c r="D8" s="55" t="s">
        <v>42</v>
      </c>
    </row>
    <row r="9" spans="1:4" s="47" customFormat="1" ht="59.25" customHeight="1">
      <c r="A9" s="56" t="s">
        <v>87</v>
      </c>
      <c r="B9" s="57" t="s">
        <v>95</v>
      </c>
      <c r="C9" s="58">
        <v>2500</v>
      </c>
      <c r="D9" s="59">
        <f>C9*0.35</f>
        <v>875</v>
      </c>
    </row>
    <row r="10" spans="1:4" s="47" customFormat="1" ht="69" customHeight="1">
      <c r="A10" s="56" t="s">
        <v>88</v>
      </c>
      <c r="B10" s="57" t="s">
        <v>97</v>
      </c>
      <c r="C10" s="58">
        <v>3950</v>
      </c>
      <c r="D10" s="59">
        <f>C10*0.35</f>
        <v>1382.5</v>
      </c>
    </row>
    <row r="11" spans="1:4" s="47" customFormat="1" ht="69" customHeight="1">
      <c r="A11" s="56" t="s">
        <v>89</v>
      </c>
      <c r="B11" s="57" t="s">
        <v>96</v>
      </c>
      <c r="C11" s="58">
        <v>6950</v>
      </c>
      <c r="D11" s="59">
        <f>C11*0.35</f>
        <v>2432.5</v>
      </c>
    </row>
    <row r="12" spans="1:4" s="47" customFormat="1" ht="20.25" thickBot="1">
      <c r="A12" s="68" t="s">
        <v>43</v>
      </c>
    </row>
    <row r="13" spans="1:4" s="47" customFormat="1" ht="20.25" thickBot="1">
      <c r="A13" s="62" t="s">
        <v>10</v>
      </c>
      <c r="B13" s="62" t="s">
        <v>0</v>
      </c>
      <c r="C13" s="69" t="s">
        <v>41</v>
      </c>
      <c r="D13" s="70" t="s">
        <v>42</v>
      </c>
    </row>
    <row r="14" spans="1:4" s="47" customFormat="1" ht="16.5">
      <c r="A14" s="65" t="s">
        <v>116</v>
      </c>
      <c r="B14" s="82" t="s">
        <v>119</v>
      </c>
      <c r="C14" s="71">
        <f>C9*0.2</f>
        <v>500</v>
      </c>
      <c r="D14" s="71">
        <f>D9*0.2</f>
        <v>175</v>
      </c>
    </row>
    <row r="15" spans="1:4" s="47" customFormat="1" ht="16.5">
      <c r="A15" s="65" t="s">
        <v>118</v>
      </c>
      <c r="B15" s="84" t="s">
        <v>120</v>
      </c>
      <c r="C15" s="71">
        <f>C10*0.2</f>
        <v>790</v>
      </c>
      <c r="D15" s="71">
        <f t="shared" ref="C15:D15" si="0">D10*0.2</f>
        <v>276.5</v>
      </c>
    </row>
    <row r="16" spans="1:4" s="47" customFormat="1" ht="16.5">
      <c r="A16" s="65" t="s">
        <v>117</v>
      </c>
      <c r="B16" s="57" t="s">
        <v>121</v>
      </c>
      <c r="C16" s="71">
        <f t="shared" ref="C16:D16" si="1">C11*0.2</f>
        <v>1390</v>
      </c>
      <c r="D16" s="71">
        <f t="shared" si="1"/>
        <v>486.5</v>
      </c>
    </row>
    <row r="17" spans="1:4" s="67" customFormat="1" ht="16.5">
      <c r="A17" s="75"/>
      <c r="B17" s="76"/>
      <c r="C17" s="77"/>
      <c r="D17" s="77"/>
    </row>
    <row r="18" spans="1:4" s="46" customFormat="1" ht="33.75">
      <c r="A18" s="161" t="s">
        <v>101</v>
      </c>
      <c r="B18" s="163"/>
      <c r="C18" s="163"/>
      <c r="D18" s="163"/>
    </row>
    <row r="19" spans="1:4" s="47" customFormat="1">
      <c r="A19" s="162" t="s">
        <v>115</v>
      </c>
      <c r="B19" s="162"/>
      <c r="C19" s="162"/>
      <c r="D19" s="160"/>
    </row>
    <row r="20" spans="1:4" s="49" customFormat="1" ht="16.5" thickBot="1">
      <c r="A20" s="156" t="s">
        <v>40</v>
      </c>
      <c r="B20" s="157"/>
      <c r="C20" s="48"/>
    </row>
    <row r="21" spans="1:4" s="47" customFormat="1" ht="13.5" thickBot="1">
      <c r="A21" s="78"/>
      <c r="B21" s="79"/>
      <c r="C21" s="79"/>
      <c r="D21" s="80"/>
    </row>
    <row r="22" spans="1:4" s="47" customFormat="1" ht="24">
      <c r="A22" s="158" t="s">
        <v>44</v>
      </c>
      <c r="B22" s="158"/>
    </row>
    <row r="23" spans="1:4" s="47" customFormat="1" ht="20.25" thickBot="1">
      <c r="A23" s="81" t="s">
        <v>2</v>
      </c>
      <c r="C23" s="159" t="s">
        <v>45</v>
      </c>
      <c r="D23" s="160"/>
    </row>
    <row r="24" spans="1:4" s="47" customFormat="1" ht="20.25" thickBot="1">
      <c r="A24" s="62" t="s">
        <v>10</v>
      </c>
      <c r="B24" s="62" t="s">
        <v>0</v>
      </c>
      <c r="C24" s="69" t="s">
        <v>41</v>
      </c>
      <c r="D24" s="70" t="s">
        <v>42</v>
      </c>
    </row>
    <row r="25" spans="1:4" s="47" customFormat="1" ht="198">
      <c r="A25" s="72" t="s">
        <v>98</v>
      </c>
      <c r="B25" s="82" t="s">
        <v>102</v>
      </c>
      <c r="C25" s="73">
        <v>6250</v>
      </c>
      <c r="D25" s="74">
        <f>C25-(C25*0.65)</f>
        <v>2187.5</v>
      </c>
    </row>
    <row r="26" spans="1:4" s="47" customFormat="1" ht="198">
      <c r="A26" s="72" t="s">
        <v>99</v>
      </c>
      <c r="B26" s="82" t="s">
        <v>103</v>
      </c>
      <c r="C26" s="73">
        <v>9875</v>
      </c>
      <c r="D26" s="74">
        <f>C26-(C26*0.65)</f>
        <v>3456.25</v>
      </c>
    </row>
    <row r="27" spans="1:4" s="47" customFormat="1" ht="198">
      <c r="A27" s="72" t="s">
        <v>100</v>
      </c>
      <c r="B27" s="82" t="s">
        <v>104</v>
      </c>
      <c r="C27" s="73">
        <v>17375</v>
      </c>
      <c r="D27" s="74">
        <f>C27-(C27*0.65)</f>
        <v>6081.25</v>
      </c>
    </row>
    <row r="28" spans="1:4" s="47" customFormat="1" ht="16.5">
      <c r="A28" s="72" t="s">
        <v>105</v>
      </c>
      <c r="B28" s="82" t="s">
        <v>112</v>
      </c>
      <c r="C28" s="71">
        <f>C25*0.2</f>
        <v>1250</v>
      </c>
      <c r="D28" s="71">
        <f>D25*0.2</f>
        <v>437.5</v>
      </c>
    </row>
    <row r="29" spans="1:4" s="47" customFormat="1" ht="16.5">
      <c r="A29" s="83" t="s">
        <v>110</v>
      </c>
      <c r="B29" s="84" t="s">
        <v>113</v>
      </c>
      <c r="C29" s="86">
        <f>C26*0.2</f>
        <v>1975</v>
      </c>
      <c r="D29" s="86">
        <f>D26*0.2</f>
        <v>691.25</v>
      </c>
    </row>
    <row r="30" spans="1:4" s="47" customFormat="1" ht="16.5">
      <c r="A30" s="56" t="s">
        <v>111</v>
      </c>
      <c r="B30" s="57" t="s">
        <v>114</v>
      </c>
      <c r="C30" s="66">
        <f>C27*0.2</f>
        <v>3475</v>
      </c>
      <c r="D30" s="66">
        <f>D27*0.2</f>
        <v>1216.25</v>
      </c>
    </row>
    <row r="31" spans="1:4" s="47" customFormat="1" ht="24.75" thickBot="1">
      <c r="A31" s="87" t="s">
        <v>46</v>
      </c>
      <c r="B31" s="88"/>
      <c r="C31" s="85"/>
    </row>
    <row r="32" spans="1:4" ht="20.25" thickBot="1">
      <c r="A32" s="62" t="s">
        <v>10</v>
      </c>
      <c r="B32" s="62" t="s">
        <v>0</v>
      </c>
      <c r="C32" s="54" t="s">
        <v>41</v>
      </c>
      <c r="D32" s="55" t="s">
        <v>42</v>
      </c>
    </row>
    <row r="33" spans="1:4" ht="16.5">
      <c r="A33" s="63" t="s">
        <v>106</v>
      </c>
      <c r="B33" s="56" t="s">
        <v>47</v>
      </c>
      <c r="C33" s="59">
        <v>2995</v>
      </c>
      <c r="D33" s="59">
        <v>2995</v>
      </c>
    </row>
    <row r="34" spans="1:4" ht="16.5">
      <c r="A34" s="63" t="s">
        <v>107</v>
      </c>
      <c r="B34" s="57" t="s">
        <v>48</v>
      </c>
      <c r="C34" s="59">
        <v>5950</v>
      </c>
      <c r="D34" s="59">
        <v>5950</v>
      </c>
    </row>
    <row r="35" spans="1:4" ht="16.5">
      <c r="A35" s="64" t="s">
        <v>108</v>
      </c>
      <c r="B35" s="60" t="s">
        <v>49</v>
      </c>
      <c r="C35" s="61">
        <v>1950</v>
      </c>
      <c r="D35" s="61">
        <v>1950</v>
      </c>
    </row>
    <row r="36" spans="1:4" ht="16.5">
      <c r="A36" s="63" t="s">
        <v>109</v>
      </c>
      <c r="B36" s="57" t="s">
        <v>50</v>
      </c>
      <c r="C36" s="59">
        <v>9950</v>
      </c>
      <c r="D36" s="59">
        <v>9950</v>
      </c>
    </row>
    <row r="37" spans="1:4">
      <c r="D37" s="91"/>
    </row>
    <row r="38" spans="1:4">
      <c r="D38" s="91"/>
    </row>
    <row r="39" spans="1:4">
      <c r="D39" s="91"/>
    </row>
    <row r="40" spans="1:4">
      <c r="D40" s="91"/>
    </row>
    <row r="41" spans="1:4">
      <c r="D41" s="91"/>
    </row>
    <row r="42" spans="1:4">
      <c r="D42" s="91"/>
    </row>
    <row r="43" spans="1:4">
      <c r="D43" s="91"/>
    </row>
    <row r="44" spans="1:4">
      <c r="D44" s="91"/>
    </row>
    <row r="45" spans="1:4">
      <c r="D45" s="91"/>
    </row>
    <row r="46" spans="1:4">
      <c r="D46" s="91"/>
    </row>
    <row r="47" spans="1:4">
      <c r="D47" s="91"/>
    </row>
    <row r="48" spans="1:4">
      <c r="D48" s="91"/>
    </row>
    <row r="49" spans="4:4">
      <c r="D49" s="91"/>
    </row>
    <row r="50" spans="4:4">
      <c r="D50" s="91"/>
    </row>
    <row r="51" spans="4:4">
      <c r="D51" s="91"/>
    </row>
    <row r="52" spans="4:4">
      <c r="D52" s="91"/>
    </row>
    <row r="53" spans="4:4">
      <c r="D53" s="91"/>
    </row>
    <row r="54" spans="4:4">
      <c r="D54" s="91"/>
    </row>
    <row r="55" spans="4:4">
      <c r="D55" s="91"/>
    </row>
    <row r="56" spans="4:4">
      <c r="D56" s="91"/>
    </row>
    <row r="57" spans="4:4">
      <c r="D57" s="91"/>
    </row>
    <row r="58" spans="4:4">
      <c r="D58" s="91"/>
    </row>
    <row r="59" spans="4:4">
      <c r="D59" s="91"/>
    </row>
    <row r="60" spans="4:4">
      <c r="D60" s="91"/>
    </row>
    <row r="61" spans="4:4">
      <c r="D61" s="91"/>
    </row>
    <row r="62" spans="4:4">
      <c r="D62" s="91"/>
    </row>
    <row r="63" spans="4:4">
      <c r="D63" s="91"/>
    </row>
    <row r="64" spans="4:4">
      <c r="D64" s="91"/>
    </row>
    <row r="65" spans="4:4">
      <c r="D65" s="91"/>
    </row>
    <row r="66" spans="4:4">
      <c r="D66" s="91"/>
    </row>
    <row r="67" spans="4:4">
      <c r="D67" s="91"/>
    </row>
    <row r="68" spans="4:4">
      <c r="D68" s="91"/>
    </row>
    <row r="69" spans="4:4">
      <c r="D69" s="91"/>
    </row>
    <row r="70" spans="4:4">
      <c r="D70" s="91"/>
    </row>
    <row r="71" spans="4:4">
      <c r="D71" s="91"/>
    </row>
    <row r="72" spans="4:4">
      <c r="D72" s="91"/>
    </row>
    <row r="73" spans="4:4">
      <c r="D73" s="91"/>
    </row>
    <row r="74" spans="4:4">
      <c r="D74" s="91"/>
    </row>
    <row r="75" spans="4:4">
      <c r="D75" s="91"/>
    </row>
    <row r="76" spans="4:4">
      <c r="D76" s="91"/>
    </row>
    <row r="77" spans="4:4">
      <c r="D77" s="91"/>
    </row>
    <row r="78" spans="4:4">
      <c r="D78" s="91"/>
    </row>
    <row r="79" spans="4:4">
      <c r="D79" s="91"/>
    </row>
    <row r="80" spans="4:4">
      <c r="D80" s="91"/>
    </row>
    <row r="81" spans="4:4">
      <c r="D81" s="91"/>
    </row>
    <row r="82" spans="4:4">
      <c r="D82" s="91"/>
    </row>
    <row r="83" spans="4:4">
      <c r="D83" s="91"/>
    </row>
    <row r="84" spans="4:4">
      <c r="D84" s="91"/>
    </row>
    <row r="85" spans="4:4">
      <c r="D85" s="91"/>
    </row>
    <row r="86" spans="4:4">
      <c r="D86" s="91"/>
    </row>
    <row r="87" spans="4:4">
      <c r="D87" s="91"/>
    </row>
    <row r="88" spans="4:4">
      <c r="D88" s="91"/>
    </row>
    <row r="89" spans="4:4">
      <c r="D89" s="91"/>
    </row>
    <row r="90" spans="4:4">
      <c r="D90" s="91"/>
    </row>
    <row r="91" spans="4:4">
      <c r="D91" s="91"/>
    </row>
  </sheetData>
  <sheetProtection sheet="1" objects="1" scenarios="1"/>
  <mergeCells count="10">
    <mergeCell ref="A2:D2"/>
    <mergeCell ref="A3:D3"/>
    <mergeCell ref="A4:B4"/>
    <mergeCell ref="A5:D5"/>
    <mergeCell ref="A6:B6"/>
    <mergeCell ref="A20:B20"/>
    <mergeCell ref="A22:B22"/>
    <mergeCell ref="C23:D23"/>
    <mergeCell ref="A18:D18"/>
    <mergeCell ref="A19:D1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sheetPr>
    <pageSetUpPr fitToPage="1"/>
  </sheetPr>
  <dimension ref="A1:F24"/>
  <sheetViews>
    <sheetView zoomScaleNormal="100" workbookViewId="0">
      <selection activeCell="A5" sqref="A5"/>
    </sheetView>
  </sheetViews>
  <sheetFormatPr defaultRowHeight="15"/>
  <cols>
    <col min="1" max="1" width="19.7109375" style="101" customWidth="1"/>
    <col min="2" max="2" width="14.42578125" style="101" customWidth="1"/>
    <col min="3" max="3" width="39.7109375" style="101" customWidth="1"/>
    <col min="4" max="4" width="15" style="101" customWidth="1"/>
    <col min="5" max="5" width="9.140625" style="101"/>
    <col min="6" max="6" width="27.7109375" style="101" customWidth="1"/>
    <col min="7" max="16384" width="9.140625" style="101"/>
  </cols>
  <sheetData>
    <row r="1" spans="1:6" ht="44.25" customHeight="1">
      <c r="A1" s="171" t="s">
        <v>90</v>
      </c>
      <c r="B1" s="172"/>
      <c r="C1" s="172"/>
      <c r="D1" s="172"/>
      <c r="E1" s="172"/>
      <c r="F1" s="172"/>
    </row>
    <row r="2" spans="1:6" s="129" customFormat="1" ht="29.25" customHeight="1">
      <c r="A2" s="128" t="s">
        <v>9</v>
      </c>
      <c r="B2" s="128" t="s">
        <v>81</v>
      </c>
      <c r="C2" s="128" t="s">
        <v>0</v>
      </c>
      <c r="D2" s="128"/>
      <c r="E2" s="128" t="s">
        <v>1</v>
      </c>
      <c r="F2" s="128" t="s">
        <v>10</v>
      </c>
    </row>
    <row r="3" spans="1:6" ht="15" customHeight="1"/>
    <row r="4" spans="1:6" s="5" customFormat="1" ht="15" customHeight="1">
      <c r="A4" s="22" t="s">
        <v>77</v>
      </c>
      <c r="B4" s="120"/>
      <c r="C4" s="120"/>
      <c r="D4" s="120"/>
      <c r="E4" s="120"/>
      <c r="F4" s="120"/>
    </row>
    <row r="5" spans="1:6" s="135" customFormat="1" ht="15" customHeight="1">
      <c r="A5" s="174" t="s">
        <v>92</v>
      </c>
      <c r="B5" s="135" t="s">
        <v>76</v>
      </c>
      <c r="C5" s="136" t="s">
        <v>132</v>
      </c>
      <c r="D5" s="137"/>
      <c r="E5" s="138">
        <v>2500</v>
      </c>
      <c r="F5" s="139" t="s">
        <v>87</v>
      </c>
    </row>
    <row r="6" spans="1:6" ht="15" customHeight="1">
      <c r="A6" s="27" t="s">
        <v>93</v>
      </c>
      <c r="B6" s="121" t="s">
        <v>76</v>
      </c>
      <c r="C6" s="132" t="s">
        <v>133</v>
      </c>
      <c r="D6" s="33"/>
      <c r="E6" s="122">
        <v>3950</v>
      </c>
      <c r="F6" s="118" t="s">
        <v>88</v>
      </c>
    </row>
    <row r="7" spans="1:6" s="135" customFormat="1" ht="15" customHeight="1">
      <c r="A7" s="174" t="s">
        <v>94</v>
      </c>
      <c r="B7" s="135" t="s">
        <v>76</v>
      </c>
      <c r="C7" s="136" t="s">
        <v>134</v>
      </c>
      <c r="D7" s="173"/>
      <c r="E7" s="138">
        <v>6950</v>
      </c>
      <c r="F7" s="140" t="s">
        <v>89</v>
      </c>
    </row>
    <row r="8" spans="1:6" ht="15" customHeight="1">
      <c r="A8" s="27" t="s">
        <v>92</v>
      </c>
      <c r="B8" s="121" t="s">
        <v>76</v>
      </c>
      <c r="C8" s="132" t="s">
        <v>129</v>
      </c>
      <c r="D8" s="130"/>
      <c r="E8" s="122">
        <v>6250</v>
      </c>
      <c r="F8" s="175" t="s">
        <v>87</v>
      </c>
    </row>
    <row r="9" spans="1:6" s="25" customFormat="1" ht="15" customHeight="1">
      <c r="A9" s="174" t="s">
        <v>93</v>
      </c>
      <c r="B9" s="135" t="s">
        <v>76</v>
      </c>
      <c r="C9" s="136" t="s">
        <v>130</v>
      </c>
      <c r="D9" s="173"/>
      <c r="E9" s="138">
        <v>9875</v>
      </c>
      <c r="F9" s="143" t="s">
        <v>88</v>
      </c>
    </row>
    <row r="10" spans="1:6" s="135" customFormat="1" ht="15" customHeight="1">
      <c r="A10" s="27" t="s">
        <v>94</v>
      </c>
      <c r="B10" s="121" t="s">
        <v>76</v>
      </c>
      <c r="C10" s="132" t="s">
        <v>131</v>
      </c>
      <c r="D10" s="33"/>
      <c r="E10" s="122">
        <v>17375</v>
      </c>
      <c r="F10" s="176" t="s">
        <v>89</v>
      </c>
    </row>
    <row r="11" spans="1:6" ht="15" customHeight="1">
      <c r="A11" s="22" t="s">
        <v>78</v>
      </c>
      <c r="B11" s="22"/>
      <c r="C11" s="22"/>
      <c r="D11" s="22"/>
      <c r="E11" s="22"/>
      <c r="F11" s="23"/>
    </row>
    <row r="12" spans="1:6" s="135" customFormat="1" ht="15" customHeight="1">
      <c r="A12" s="135" t="s">
        <v>79</v>
      </c>
      <c r="C12" s="136"/>
      <c r="E12" s="141"/>
      <c r="F12" s="139"/>
    </row>
    <row r="13" spans="1:6" s="5" customFormat="1" ht="15" customHeight="1">
      <c r="A13" s="101"/>
      <c r="B13" s="101"/>
      <c r="C13" s="131"/>
      <c r="D13" s="101"/>
      <c r="E13" s="101"/>
      <c r="F13" s="123"/>
    </row>
    <row r="14" spans="1:6" ht="15" customHeight="1">
      <c r="A14" s="22" t="s">
        <v>80</v>
      </c>
      <c r="B14" s="22"/>
      <c r="C14" s="133"/>
      <c r="D14" s="22"/>
      <c r="E14" s="22"/>
      <c r="F14" s="124"/>
    </row>
    <row r="15" spans="1:6" s="145" customFormat="1" ht="15" customHeight="1">
      <c r="A15" s="135" t="s">
        <v>12</v>
      </c>
      <c r="B15" s="135" t="s">
        <v>76</v>
      </c>
      <c r="C15" s="142" t="s">
        <v>13</v>
      </c>
      <c r="D15" s="135"/>
      <c r="E15" s="135"/>
      <c r="F15" s="143"/>
    </row>
    <row r="16" spans="1:6" ht="15" customHeight="1">
      <c r="A16" s="5"/>
      <c r="B16" s="5"/>
      <c r="C16" s="134"/>
      <c r="D16" s="5"/>
      <c r="E16" s="5"/>
      <c r="F16" s="125"/>
    </row>
    <row r="17" spans="1:6" ht="15" customHeight="1">
      <c r="A17" s="22" t="s">
        <v>14</v>
      </c>
      <c r="B17" s="22"/>
      <c r="C17" s="133"/>
      <c r="D17" s="22"/>
      <c r="E17" s="22"/>
      <c r="F17" s="124"/>
    </row>
    <row r="18" spans="1:6" ht="15" customHeight="1">
      <c r="A18" s="169" t="s">
        <v>82</v>
      </c>
      <c r="B18" s="170"/>
      <c r="C18" s="170"/>
      <c r="D18" s="170"/>
      <c r="E18" s="170"/>
      <c r="F18" s="170"/>
    </row>
    <row r="19" spans="1:6" s="135" customFormat="1" ht="15" customHeight="1">
      <c r="A19" s="101"/>
      <c r="B19" s="101"/>
      <c r="C19" s="101"/>
      <c r="D19" s="101"/>
      <c r="E19" s="101"/>
      <c r="F19" s="101"/>
    </row>
    <row r="20" spans="1:6" ht="15" customHeight="1">
      <c r="A20" s="22" t="s">
        <v>15</v>
      </c>
      <c r="B20" s="22"/>
      <c r="C20" s="22"/>
      <c r="D20" s="22"/>
      <c r="E20" s="22"/>
      <c r="F20" s="22"/>
    </row>
    <row r="21" spans="1:6" ht="15" customHeight="1">
      <c r="B21" s="119" t="s">
        <v>16</v>
      </c>
    </row>
    <row r="22" spans="1:6" ht="15" customHeight="1">
      <c r="A22" s="174" t="s">
        <v>41</v>
      </c>
      <c r="B22" s="144">
        <v>0</v>
      </c>
      <c r="C22" s="135"/>
      <c r="D22" s="135"/>
      <c r="E22" s="135"/>
      <c r="F22" s="135"/>
    </row>
    <row r="23" spans="1:6" ht="15" customHeight="1">
      <c r="A23" s="121" t="s">
        <v>17</v>
      </c>
      <c r="B23" s="126">
        <v>0.65</v>
      </c>
      <c r="C23" s="121"/>
      <c r="D23" s="121"/>
      <c r="E23" s="121"/>
      <c r="F23" s="121"/>
    </row>
    <row r="24" spans="1:6" ht="15" customHeight="1">
      <c r="B24" s="127"/>
    </row>
  </sheetData>
  <sheetProtection sheet="1" objects="1" scenarios="1"/>
  <mergeCells count="2">
    <mergeCell ref="A18:F18"/>
    <mergeCell ref="A1:F1"/>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Creating a Quote</vt:lpstr>
      <vt:lpstr>Configure Products</vt:lpstr>
      <vt:lpstr>Quotation</vt:lpstr>
      <vt:lpstr>Skews</vt:lpstr>
      <vt:lpstr>ArrayFire US List Prices</vt:lpstr>
      <vt:lpstr>'ArrayFire US List Prices'!Print_Area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dgibson</dc:creator>
  <cp:lastModifiedBy>Bill Stott</cp:lastModifiedBy>
  <cp:lastPrinted>2011-05-27T19:46:01Z</cp:lastPrinted>
  <dcterms:created xsi:type="dcterms:W3CDTF">2009-12-08T19:30:22Z</dcterms:created>
  <dcterms:modified xsi:type="dcterms:W3CDTF">2012-01-20T16:53:14Z</dcterms:modified>
</cp:coreProperties>
</file>